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Лист1!$A$5:$K$5</definedName>
    <definedName name="_xlnm.Print_Area" localSheetId="0">Лист1!$A$1:$K$167</definedName>
  </definedNames>
  <calcPr calcId="145621"/>
</workbook>
</file>

<file path=xl/calcChain.xml><?xml version="1.0" encoding="utf-8"?>
<calcChain xmlns="http://schemas.openxmlformats.org/spreadsheetml/2006/main">
  <c r="H7" i="1" l="1"/>
  <c r="H151" i="1"/>
  <c r="H139" i="1"/>
  <c r="H128" i="1"/>
  <c r="H126" i="1" s="1"/>
  <c r="H113" i="1"/>
  <c r="H103" i="1"/>
  <c r="H93" i="1"/>
  <c r="H92" i="1" s="1"/>
  <c r="H84" i="1"/>
  <c r="H69" i="1"/>
  <c r="H59" i="1"/>
  <c r="H48" i="1"/>
  <c r="H6" i="1" s="1"/>
  <c r="H30" i="1"/>
  <c r="I166" i="1" l="1"/>
  <c r="I160" i="1"/>
  <c r="J157" i="1"/>
  <c r="I157" i="1"/>
  <c r="J150" i="1"/>
  <c r="I150" i="1"/>
  <c r="I143" i="1"/>
  <c r="J139" i="1"/>
  <c r="I139" i="1"/>
  <c r="J138" i="1"/>
  <c r="I138" i="1"/>
  <c r="J137" i="1"/>
  <c r="I137" i="1"/>
  <c r="J134" i="1"/>
  <c r="I134" i="1"/>
  <c r="I133" i="1"/>
  <c r="J132" i="1"/>
  <c r="I132" i="1"/>
  <c r="J129" i="1"/>
  <c r="I129" i="1"/>
  <c r="J127" i="1"/>
  <c r="I127" i="1"/>
  <c r="I126" i="1" s="1"/>
  <c r="J123" i="1"/>
  <c r="I123" i="1"/>
  <c r="I122" i="1"/>
  <c r="J120" i="1"/>
  <c r="I120" i="1"/>
  <c r="J117" i="1"/>
  <c r="I117" i="1"/>
  <c r="J116" i="1"/>
  <c r="I116" i="1"/>
  <c r="J113" i="1"/>
  <c r="I113" i="1"/>
  <c r="J109" i="1"/>
  <c r="J103" i="1" s="1"/>
  <c r="I109" i="1"/>
  <c r="I107" i="1"/>
  <c r="J104" i="1"/>
  <c r="I104" i="1"/>
  <c r="I99" i="1"/>
  <c r="I97" i="1"/>
  <c r="J95" i="1"/>
  <c r="J93" i="1" s="1"/>
  <c r="I95" i="1"/>
  <c r="I94" i="1"/>
  <c r="J84" i="1"/>
  <c r="I84" i="1"/>
  <c r="J81" i="1"/>
  <c r="I81" i="1"/>
  <c r="I80" i="1"/>
  <c r="I79" i="1"/>
  <c r="I76" i="1"/>
  <c r="I75" i="1"/>
  <c r="I71" i="1"/>
  <c r="I70" i="1"/>
  <c r="J69" i="1"/>
  <c r="I67" i="1"/>
  <c r="I66" i="1"/>
  <c r="I65" i="1"/>
  <c r="I64" i="1"/>
  <c r="J59" i="1"/>
  <c r="I58" i="1"/>
  <c r="I55" i="1"/>
  <c r="I54" i="1"/>
  <c r="I53" i="1"/>
  <c r="J51" i="1"/>
  <c r="I51" i="1"/>
  <c r="J48" i="1"/>
  <c r="J47" i="1"/>
  <c r="I47" i="1"/>
  <c r="I46" i="1"/>
  <c r="I45" i="1"/>
  <c r="I44" i="1"/>
  <c r="I43" i="1"/>
  <c r="I42" i="1"/>
  <c r="I41" i="1"/>
  <c r="I40" i="1"/>
  <c r="I36" i="1"/>
  <c r="I32" i="1"/>
  <c r="I31" i="1"/>
  <c r="J30" i="1"/>
  <c r="I29" i="1"/>
  <c r="I28" i="1"/>
  <c r="I21" i="1"/>
  <c r="I20" i="1"/>
  <c r="I19" i="1"/>
  <c r="I18" i="1"/>
  <c r="I16" i="1"/>
  <c r="J15" i="1"/>
  <c r="I15" i="1"/>
  <c r="I14" i="1"/>
  <c r="I13" i="1"/>
  <c r="I12" i="1"/>
  <c r="I10" i="1"/>
  <c r="I9" i="1"/>
  <c r="I8" i="1"/>
  <c r="J7" i="1"/>
  <c r="I7" i="1" l="1"/>
  <c r="I30" i="1"/>
  <c r="I59" i="1"/>
  <c r="J126" i="1"/>
  <c r="I103" i="1"/>
  <c r="J92" i="1"/>
  <c r="J6" i="1" s="1"/>
  <c r="I48" i="1"/>
  <c r="I69" i="1"/>
  <c r="I93" i="1"/>
  <c r="I92" i="1" l="1"/>
  <c r="I6" i="1" s="1"/>
  <c r="K55" i="1" l="1"/>
  <c r="K35" i="1" l="1"/>
  <c r="K7" i="1"/>
  <c r="K71" i="1"/>
  <c r="K86" i="1"/>
  <c r="K104" i="1"/>
  <c r="K117" i="1"/>
  <c r="K127" i="1"/>
  <c r="K146" i="1"/>
  <c r="K162" i="1"/>
  <c r="K103" i="1" l="1"/>
  <c r="K6" i="1" s="1"/>
</calcChain>
</file>

<file path=xl/sharedStrings.xml><?xml version="1.0" encoding="utf-8"?>
<sst xmlns="http://schemas.openxmlformats.org/spreadsheetml/2006/main" count="497" uniqueCount="157">
  <si>
    <t>Наименование</t>
  </si>
  <si>
    <t>ЦСР</t>
  </si>
  <si>
    <t>ВР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</si>
  <si>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</si>
  <si>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</si>
  <si>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</si>
  <si>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</si>
  <si>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</si>
  <si>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</si>
  <si>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</si>
  <si>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</si>
  <si>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</si>
  <si>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</si>
  <si>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</si>
  <si>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</si>
  <si>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</si>
  <si>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</si>
  <si>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</si>
  <si>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</si>
  <si>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</si>
  <si>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</si>
  <si>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</si>
  <si>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</si>
  <si>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</si>
  <si>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</si>
  <si>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</si>
  <si>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</si>
  <si>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</si>
  <si>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</si>
  <si>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</si>
  <si>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</si>
  <si>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</si>
  <si>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</si>
  <si>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</si>
  <si>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</si>
  <si>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</si>
  <si>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</si>
  <si>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</si>
  <si>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</si>
  <si>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</si>
  <si>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</si>
  <si>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</si>
  <si>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</si>
  <si>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</si>
  <si>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</si>
  <si>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</si>
  <si>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</si>
  <si>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</si>
  <si>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</si>
  <si>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</si>
  <si>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</si>
  <si>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</si>
  <si>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</si>
  <si>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</si>
  <si>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</si>
  <si>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Присмотр и уход за детьми дошкольного возраста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</si>
  <si>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</si>
  <si>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</si>
  <si>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</si>
  <si>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</si>
  <si>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</si>
  <si>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</si>
  <si>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</si>
  <si>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</si>
  <si>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</si>
  <si>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</si>
  <si>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</si>
  <si>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</si>
  <si>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</si>
  <si>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</si>
  <si>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</si>
  <si>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</si>
  <si>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</si>
  <si>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</si>
  <si>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</si>
  <si>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</si>
  <si>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</si>
  <si>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</si>
  <si>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</si>
  <si>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</si>
  <si>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</si>
  <si>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</si>
  <si>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</si>
  <si>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</si>
  <si>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</si>
  <si>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</si>
  <si>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</si>
  <si>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</si>
  <si>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</si>
  <si>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</si>
  <si>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</si>
  <si>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</si>
  <si>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</si>
  <si>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</si>
  <si>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</si>
  <si>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</si>
  <si>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</si>
  <si>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</si>
  <si>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</si>
  <si>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</si>
  <si>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Замена ламп уличного освещения на энергосберегающие</t>
  </si>
  <si>
    <t>Строительство карты для захоронения ТБО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</si>
  <si>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</si>
  <si>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</si>
  <si>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</si>
  <si>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</si>
  <si>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</si>
  <si>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</si>
  <si>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</si>
  <si>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</si>
  <si>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</si>
  <si>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 xml:space="preserve">Организация обучения по программам дополнительного образования </t>
  </si>
  <si>
    <t>Вывоз мусора с несанкционированных свалок</t>
  </si>
  <si>
    <t>69100</t>
  </si>
  <si>
    <t>Замена одежды сцены ДШИ № 2 ЗАТО Шиханы</t>
  </si>
  <si>
    <t>L0270</t>
  </si>
  <si>
    <t>Капитальный ремонт дорог</t>
  </si>
  <si>
    <t>Ведомственная целевая программа "Профилактика правонарушений на территории ЗАТО Шиханы на 2016-2017 гг."</t>
  </si>
  <si>
    <t>14</t>
  </si>
  <si>
    <t>Обеспечение повышения оплаты труда отдельным категориям работников бюджетной сферы за счет средств местного бюджета</t>
  </si>
  <si>
    <t>S1800</t>
  </si>
  <si>
    <t>Обеспечение повышения оплаты труда отдельным категориям работников бюджетной сферы</t>
  </si>
  <si>
    <t>Материальная помощь отдельным категориям граждан в области социальной политики</t>
  </si>
  <si>
    <t>01030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</si>
  <si>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</si>
  <si>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Ремонт муниципального имущества</t>
  </si>
  <si>
    <t>Организация выборов в  собрание депутатов ЗАТО Шиханы</t>
  </si>
  <si>
    <t>01400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</si>
  <si>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</si>
  <si>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План 2017</t>
  </si>
  <si>
    <t>R0200</t>
  </si>
  <si>
    <t>Укрепление материально-технической базы МОУ "СОШ № 12 ЗАТО Шиханы"</t>
  </si>
  <si>
    <t xml:space="preserve">Организация обучения по программа дополнительного образования 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</si>
  <si>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</si>
  <si>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Укрепление материально-технической базы МУ ДК "Корунд"</t>
  </si>
  <si>
    <t>Ведомственная целевая программа "Развитие физической культуры и спорта на территории ЗАТО Шиханы на 2014- 2016 годы"</t>
  </si>
  <si>
    <t>Охрана СОК</t>
  </si>
  <si>
    <t>Сведения об использовании администрацией ЗАТО Шиханы, подведомственными организациями выделяемых бюджетных средств за 12 месяцев 2017 года в сравнении с запланированными значениями  и сопоставимыми показателями за 12 месяцев 2016 года</t>
  </si>
  <si>
    <t xml:space="preserve">Исполнено на 01.01.2017 </t>
  </si>
  <si>
    <t>Энергосбережение и повышение энергетической эффективности на территории ЗАТО Шиханы на 2017 год</t>
  </si>
  <si>
    <t>Замена ламп и светильников на энергоэффективные</t>
  </si>
  <si>
    <t>Приобретение энергоэффективного оборудования и сопутствующих товаров</t>
  </si>
  <si>
    <t>Установка прибора учета тепловой энергии</t>
  </si>
  <si>
    <t>Перевозка обучающихся при подготовке и проведении ГИА</t>
  </si>
  <si>
    <t>Капитальный ремонт кровли ДК "Корунд", капитальный ремонт перекрытия дискотечного зала ДК "Корунд"</t>
  </si>
  <si>
    <t>Дизайн-проект для программы "Формирование комфортной городской среды на территории ЗАТО Шиханы Саратовской области на 2018-2020 годы"</t>
  </si>
  <si>
    <t>Регистрация муниципального предприятия (учреждения)</t>
  </si>
  <si>
    <t>Монтаж и обустройство городского катка</t>
  </si>
  <si>
    <t>99310</t>
  </si>
  <si>
    <t>Исполнено на 01.01.2018</t>
  </si>
  <si>
    <t>0</t>
  </si>
  <si>
    <t>R064A</t>
  </si>
  <si>
    <t>3,3</t>
  </si>
  <si>
    <t>Компенсация расходов на перевоз имущества при переселении из ЗАТО</t>
  </si>
  <si>
    <t>Уплата выкупной цены жилого помещения</t>
  </si>
  <si>
    <t>Утверждение схемы организации дорожного движения</t>
  </si>
  <si>
    <t>99290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</si>
</sst>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0" fillId="5" borderId="0" xfId="0" applyFill="1"/>
    <xf numFmtId="49" fontId="15" fillId="4" borderId="3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vertical="center"/>
    </xf>
    <xf numFmtId="0" fontId="0" fillId="5" borderId="0" xfId="0" applyFont="1" applyFill="1"/>
    <xf numFmtId="0" fontId="0" fillId="0" borderId="2" xfId="0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 wrapText="1"/>
    </xf>
    <xf numFmtId="164" fontId="0" fillId="5" borderId="1" xfId="0" applyNumberFormat="1" applyFill="1" applyBorder="1"/>
    <xf numFmtId="164" fontId="0" fillId="3" borderId="1" xfId="0" applyNumberFormat="1" applyFill="1" applyBorder="1" applyAlignment="1">
      <alignment vertical="center"/>
    </xf>
    <xf numFmtId="0" fontId="0" fillId="3" borderId="0" xfId="0" applyFill="1"/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49" fontId="6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49" fontId="10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4" fontId="0" fillId="0" borderId="1" xfId="0" applyNumberForma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 vertical="center"/>
    </xf>
    <xf numFmtId="49" fontId="11" fillId="4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9" fillId="5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49" fontId="12" fillId="4" borderId="2" xfId="0" applyNumberFormat="1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49" fontId="9" fillId="5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right" vertical="center" wrapText="1"/>
    </xf>
    <xf numFmtId="164" fontId="9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right" vertical="center"/>
    </xf>
    <xf numFmtId="49" fontId="12" fillId="4" borderId="2" xfId="0" applyNumberFormat="1" applyFont="1" applyFill="1" applyBorder="1" applyAlignment="1">
      <alignment horizontal="left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67"/>
  <sheetViews>
    <sheetView tabSelected="1" view="pageBreakPreview" workbookViewId="0">
      <selection activeCell="A110" sqref="A110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1.28515625" style="84" customWidth="1"/>
    <col min="9" max="9" width="11" style="84" customWidth="1"/>
    <col min="10" max="10" width="11.42578125" style="84" customWidth="1"/>
    <col min="11" max="11" width="0" hidden="1" customWidth="1"/>
  </cols>
  <sheetData>
    <row r="2" spans="1:11" ht="83.25" customHeight="1" x14ac:dyDescent="0.3">
      <c r="A2" s="153" t="s">
        <v>137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1" x14ac:dyDescent="0.25">
      <c r="C3" s="156"/>
      <c r="D3" s="156"/>
    </row>
    <row r="4" spans="1:11" ht="15" customHeight="1" x14ac:dyDescent="0.25">
      <c r="A4" s="154" t="s">
        <v>0</v>
      </c>
      <c r="B4" s="154" t="s">
        <v>1</v>
      </c>
      <c r="C4" s="155" t="s">
        <v>74</v>
      </c>
      <c r="D4" s="155"/>
      <c r="E4" s="154" t="s">
        <v>2</v>
      </c>
      <c r="F4" s="157" t="s">
        <v>14</v>
      </c>
      <c r="G4" s="157" t="s">
        <v>15</v>
      </c>
      <c r="H4" s="124" t="s">
        <v>138</v>
      </c>
      <c r="I4" s="158" t="s">
        <v>129</v>
      </c>
      <c r="J4" s="143" t="s">
        <v>149</v>
      </c>
    </row>
    <row r="5" spans="1:11" s="1" customFormat="1" ht="39" customHeight="1" x14ac:dyDescent="0.25">
      <c r="A5" s="154"/>
      <c r="B5" s="154"/>
      <c r="C5" s="11" t="s">
        <v>92</v>
      </c>
      <c r="D5" s="11" t="s">
        <v>93</v>
      </c>
      <c r="E5" s="154"/>
      <c r="F5" s="157"/>
      <c r="G5" s="157"/>
      <c r="H5" s="124"/>
      <c r="I5" s="159"/>
      <c r="J5" s="144"/>
    </row>
    <row r="6" spans="1:11" s="1" customFormat="1" x14ac:dyDescent="0.25">
      <c r="A6" s="13" t="s">
        <v>4</v>
      </c>
      <c r="B6" s="14"/>
      <c r="C6" s="14"/>
      <c r="D6" s="14"/>
      <c r="E6" s="14"/>
      <c r="F6" s="15"/>
      <c r="G6" s="15"/>
      <c r="H6" s="92">
        <f>H48+H92+H126+H69+H139+H59+H7+H167+H30+H159+H158+H166+H160+H157+H150+H152+H155+H84+H163+H154+H161+H162+H156+H153+H164+H165+H151</f>
        <v>151735</v>
      </c>
      <c r="I6" s="92">
        <f>I48+I92+I126+I69+I139+I59+I7+I167+I30+I159+I158+I166+I160+I157+I150+I152+I155+I84+I163+I154+I161+I162+I156</f>
        <v>176269.90000000002</v>
      </c>
      <c r="J6" s="92">
        <f>J48+J92+J126+J69+J139+J59+J7+J167+J30+J159+J158+J166+J160+J157+J150+J152+J155+J84+J163+J154+J161+J162+J156</f>
        <v>161067</v>
      </c>
      <c r="K6" s="16" t="e">
        <f>K55+K103+K146+K86+K162+K71+K7+#REF!+K35+#REF!+#REF!+#REF!+#REF!+#REF!+#REF!+#REF!+#REF!+#REF!</f>
        <v>#REF!</v>
      </c>
    </row>
    <row r="7" spans="1:11" s="3" customFormat="1" ht="30" x14ac:dyDescent="0.25">
      <c r="A7" s="4" t="s">
        <v>28</v>
      </c>
      <c r="B7" s="17">
        <v>7100000</v>
      </c>
      <c r="C7" s="18">
        <v>71000</v>
      </c>
      <c r="D7" s="19" t="s">
        <v>59</v>
      </c>
      <c r="E7" s="18"/>
      <c r="F7" s="19"/>
      <c r="G7" s="19"/>
      <c r="H7" s="85">
        <f>SUM(H8:H29)</f>
        <v>22145.900000000005</v>
      </c>
      <c r="I7" s="85">
        <f>SUM(I8:I29)</f>
        <v>25637.9</v>
      </c>
      <c r="J7" s="85">
        <f>SUM(J8:J29)</f>
        <v>25027.100000000002</v>
      </c>
      <c r="K7" s="20">
        <f t="shared" ref="K7" si="0">SUM(K8:K34)</f>
        <v>16885.800000000003</v>
      </c>
    </row>
    <row r="8" spans="1:11" s="3" customFormat="1" ht="15" customHeight="1" x14ac:dyDescent="0.25">
      <c r="A8" s="145" t="s">
        <v>46</v>
      </c>
      <c r="B8" s="77"/>
      <c r="C8" s="71">
        <v>71001</v>
      </c>
      <c r="D8" s="72" t="s">
        <v>68</v>
      </c>
      <c r="E8" s="71">
        <v>100</v>
      </c>
      <c r="F8" s="72" t="s">
        <v>33</v>
      </c>
      <c r="G8" s="72" t="s">
        <v>41</v>
      </c>
      <c r="H8" s="86">
        <v>132.19999999999999</v>
      </c>
      <c r="I8" s="93">
        <f>630+190.3+293+91.8</f>
        <v>1205.0999999999999</v>
      </c>
      <c r="J8" s="93">
        <v>1194</v>
      </c>
      <c r="K8" s="49">
        <v>669.5</v>
      </c>
    </row>
    <row r="9" spans="1:11" ht="15" customHeight="1" x14ac:dyDescent="0.25">
      <c r="A9" s="146"/>
      <c r="B9" s="109">
        <v>7190220</v>
      </c>
      <c r="C9" s="71">
        <v>71001</v>
      </c>
      <c r="D9" s="72" t="s">
        <v>67</v>
      </c>
      <c r="E9" s="71">
        <v>100</v>
      </c>
      <c r="F9" s="72" t="s">
        <v>33</v>
      </c>
      <c r="G9" s="72" t="s">
        <v>34</v>
      </c>
      <c r="H9" s="87">
        <v>548.1</v>
      </c>
      <c r="I9" s="88">
        <f>482.6+9+145.8+30.6+13.2-31.5</f>
        <v>649.70000000000016</v>
      </c>
      <c r="J9" s="88">
        <v>586.29999999999995</v>
      </c>
      <c r="K9" s="41">
        <v>384.1</v>
      </c>
    </row>
    <row r="10" spans="1:11" x14ac:dyDescent="0.25">
      <c r="A10" s="146"/>
      <c r="B10" s="109">
        <v>7190220</v>
      </c>
      <c r="C10" s="71">
        <v>71001</v>
      </c>
      <c r="D10" s="72" t="s">
        <v>67</v>
      </c>
      <c r="E10" s="71">
        <v>200</v>
      </c>
      <c r="F10" s="72" t="s">
        <v>33</v>
      </c>
      <c r="G10" s="72" t="s">
        <v>34</v>
      </c>
      <c r="H10" s="87">
        <v>6</v>
      </c>
      <c r="I10" s="88">
        <f>16-11</f>
        <v>5</v>
      </c>
      <c r="J10" s="88">
        <v>0</v>
      </c>
      <c r="K10" s="41">
        <v>0</v>
      </c>
    </row>
    <row r="11" spans="1:11" s="70" customFormat="1" x14ac:dyDescent="0.25">
      <c r="A11" s="146"/>
      <c r="B11" s="109"/>
      <c r="C11" s="71">
        <v>71001</v>
      </c>
      <c r="D11" s="72" t="s">
        <v>67</v>
      </c>
      <c r="E11" s="71">
        <v>800</v>
      </c>
      <c r="F11" s="72" t="s">
        <v>33</v>
      </c>
      <c r="G11" s="72" t="s">
        <v>34</v>
      </c>
      <c r="H11" s="87">
        <v>0.4</v>
      </c>
      <c r="I11" s="88">
        <v>0</v>
      </c>
      <c r="J11" s="88">
        <v>0</v>
      </c>
      <c r="K11" s="69"/>
    </row>
    <row r="12" spans="1:11" x14ac:dyDescent="0.25">
      <c r="A12" s="146"/>
      <c r="B12" s="109">
        <v>7190210</v>
      </c>
      <c r="C12" s="71">
        <v>71001</v>
      </c>
      <c r="D12" s="72" t="s">
        <v>68</v>
      </c>
      <c r="E12" s="71">
        <v>100</v>
      </c>
      <c r="F12" s="72" t="s">
        <v>33</v>
      </c>
      <c r="G12" s="72" t="s">
        <v>35</v>
      </c>
      <c r="H12" s="87">
        <v>1546.7</v>
      </c>
      <c r="I12" s="88">
        <f>970.3+293-95.1-228.7-241</f>
        <v>698.5</v>
      </c>
      <c r="J12" s="88">
        <v>686.8</v>
      </c>
      <c r="K12" s="58">
        <v>0</v>
      </c>
    </row>
    <row r="13" spans="1:11" x14ac:dyDescent="0.25">
      <c r="A13" s="146"/>
      <c r="B13" s="109">
        <v>7190220</v>
      </c>
      <c r="C13" s="71">
        <v>71001</v>
      </c>
      <c r="D13" s="72" t="s">
        <v>67</v>
      </c>
      <c r="E13" s="71">
        <v>100</v>
      </c>
      <c r="F13" s="72" t="s">
        <v>33</v>
      </c>
      <c r="G13" s="72" t="s">
        <v>35</v>
      </c>
      <c r="H13" s="87">
        <v>5208.1000000000004</v>
      </c>
      <c r="I13" s="88">
        <f>3369.8+1017.7+61.8+92.5+106.9</f>
        <v>4648.7</v>
      </c>
      <c r="J13" s="88">
        <v>4464.2</v>
      </c>
      <c r="K13" s="58">
        <v>461.1</v>
      </c>
    </row>
    <row r="14" spans="1:11" x14ac:dyDescent="0.25">
      <c r="A14" s="146"/>
      <c r="B14" s="109">
        <v>7190220</v>
      </c>
      <c r="C14" s="71">
        <v>71001</v>
      </c>
      <c r="D14" s="72" t="s">
        <v>67</v>
      </c>
      <c r="E14" s="71">
        <v>200</v>
      </c>
      <c r="F14" s="72" t="s">
        <v>33</v>
      </c>
      <c r="G14" s="72" t="s">
        <v>35</v>
      </c>
      <c r="H14" s="87">
        <v>300.89999999999998</v>
      </c>
      <c r="I14" s="88">
        <f>407.8+44+77.1</f>
        <v>528.9</v>
      </c>
      <c r="J14" s="88">
        <v>355.6</v>
      </c>
      <c r="K14" s="58">
        <v>3070.8</v>
      </c>
    </row>
    <row r="15" spans="1:11" x14ac:dyDescent="0.25">
      <c r="A15" s="146"/>
      <c r="B15" s="109">
        <v>7190220</v>
      </c>
      <c r="C15" s="71">
        <v>71001</v>
      </c>
      <c r="D15" s="72" t="s">
        <v>67</v>
      </c>
      <c r="E15" s="71">
        <v>800</v>
      </c>
      <c r="F15" s="72" t="s">
        <v>33</v>
      </c>
      <c r="G15" s="72" t="s">
        <v>35</v>
      </c>
      <c r="H15" s="87">
        <v>36.799999999999997</v>
      </c>
      <c r="I15" s="88">
        <f>38+0.3+1-1</f>
        <v>38.299999999999997</v>
      </c>
      <c r="J15" s="88">
        <f>38+0.3+1-1</f>
        <v>38.299999999999997</v>
      </c>
      <c r="K15" s="58">
        <v>222.1</v>
      </c>
    </row>
    <row r="16" spans="1:11" x14ac:dyDescent="0.25">
      <c r="A16" s="146"/>
      <c r="B16" s="109">
        <v>7190220</v>
      </c>
      <c r="C16" s="71">
        <v>71001</v>
      </c>
      <c r="D16" s="72" t="s">
        <v>67</v>
      </c>
      <c r="E16" s="71">
        <v>100</v>
      </c>
      <c r="F16" s="72" t="s">
        <v>33</v>
      </c>
      <c r="G16" s="72" t="s">
        <v>36</v>
      </c>
      <c r="H16" s="87">
        <v>1569.1</v>
      </c>
      <c r="I16" s="88">
        <f>1702.5+42</f>
        <v>1744.5</v>
      </c>
      <c r="J16" s="88">
        <v>1727.7</v>
      </c>
      <c r="K16" s="41">
        <v>38.299999999999997</v>
      </c>
    </row>
    <row r="17" spans="1:11" s="70" customFormat="1" x14ac:dyDescent="0.25">
      <c r="A17" s="146"/>
      <c r="B17" s="109"/>
      <c r="C17" s="71">
        <v>71001</v>
      </c>
      <c r="D17" s="72" t="s">
        <v>67</v>
      </c>
      <c r="E17" s="71">
        <v>800</v>
      </c>
      <c r="F17" s="72" t="s">
        <v>33</v>
      </c>
      <c r="G17" s="72" t="s">
        <v>36</v>
      </c>
      <c r="H17" s="87">
        <v>0.2</v>
      </c>
      <c r="I17" s="88">
        <v>0</v>
      </c>
      <c r="J17" s="88">
        <v>0</v>
      </c>
      <c r="K17" s="69"/>
    </row>
    <row r="18" spans="1:11" x14ac:dyDescent="0.25">
      <c r="A18" s="146"/>
      <c r="B18" s="109"/>
      <c r="C18" s="71">
        <v>71001</v>
      </c>
      <c r="D18" s="72" t="s">
        <v>67</v>
      </c>
      <c r="E18" s="71">
        <v>200</v>
      </c>
      <c r="F18" s="72" t="s">
        <v>33</v>
      </c>
      <c r="G18" s="72" t="s">
        <v>36</v>
      </c>
      <c r="H18" s="88">
        <v>0</v>
      </c>
      <c r="I18" s="88">
        <f>11+2.5</f>
        <v>13.5</v>
      </c>
      <c r="J18" s="88">
        <v>11.8</v>
      </c>
      <c r="K18" s="41">
        <v>1265.5</v>
      </c>
    </row>
    <row r="19" spans="1:11" x14ac:dyDescent="0.25">
      <c r="A19" s="146"/>
      <c r="B19" s="109">
        <v>7190220</v>
      </c>
      <c r="C19" s="71">
        <v>71001</v>
      </c>
      <c r="D19" s="72" t="s">
        <v>67</v>
      </c>
      <c r="E19" s="71">
        <v>100</v>
      </c>
      <c r="F19" s="72" t="s">
        <v>33</v>
      </c>
      <c r="G19" s="72" t="s">
        <v>37</v>
      </c>
      <c r="H19" s="87">
        <v>6097.7</v>
      </c>
      <c r="I19" s="88">
        <f>3334.9+2332.2+704.3+1254.3-2.5+572.2+865-108.2+45.2</f>
        <v>8997.4000000000015</v>
      </c>
      <c r="J19" s="88">
        <v>8987.6</v>
      </c>
      <c r="K19" s="41">
        <v>4.8</v>
      </c>
    </row>
    <row r="20" spans="1:11" x14ac:dyDescent="0.25">
      <c r="A20" s="146"/>
      <c r="B20" s="109">
        <v>7190220</v>
      </c>
      <c r="C20" s="71">
        <v>71001</v>
      </c>
      <c r="D20" s="72" t="s">
        <v>67</v>
      </c>
      <c r="E20" s="71">
        <v>200</v>
      </c>
      <c r="F20" s="72" t="s">
        <v>33</v>
      </c>
      <c r="G20" s="72" t="s">
        <v>37</v>
      </c>
      <c r="H20" s="87">
        <v>4857.5</v>
      </c>
      <c r="I20" s="88">
        <f>7152.5+153.1-39.2+11-2000+2.5+11+2.4+0.7+209-11</f>
        <v>5492</v>
      </c>
      <c r="J20" s="88">
        <v>5360</v>
      </c>
      <c r="K20" s="41">
        <v>0</v>
      </c>
    </row>
    <row r="21" spans="1:11" x14ac:dyDescent="0.25">
      <c r="A21" s="147"/>
      <c r="B21" s="109">
        <v>7190220</v>
      </c>
      <c r="C21" s="71">
        <v>71001</v>
      </c>
      <c r="D21" s="72" t="s">
        <v>67</v>
      </c>
      <c r="E21" s="71">
        <v>800</v>
      </c>
      <c r="F21" s="72" t="s">
        <v>33</v>
      </c>
      <c r="G21" s="72" t="s">
        <v>37</v>
      </c>
      <c r="H21" s="87">
        <v>183.4</v>
      </c>
      <c r="I21" s="88">
        <f>31.4+156+2+1-16-4-0.6-0.3-1</f>
        <v>168.5</v>
      </c>
      <c r="J21" s="88">
        <v>168.4</v>
      </c>
      <c r="K21" s="58">
        <v>6154.6</v>
      </c>
    </row>
    <row r="22" spans="1:11" s="70" customFormat="1" ht="18.75" customHeight="1" x14ac:dyDescent="0.25">
      <c r="A22" s="110" t="s">
        <v>126</v>
      </c>
      <c r="B22" s="109"/>
      <c r="C22" s="71">
        <v>71002</v>
      </c>
      <c r="D22" s="72" t="s">
        <v>127</v>
      </c>
      <c r="E22" s="71">
        <v>800</v>
      </c>
      <c r="F22" s="72" t="s">
        <v>33</v>
      </c>
      <c r="G22" s="72" t="s">
        <v>38</v>
      </c>
      <c r="H22" s="88">
        <v>253.1</v>
      </c>
      <c r="I22" s="88">
        <v>0</v>
      </c>
      <c r="J22" s="88">
        <v>0</v>
      </c>
      <c r="K22" s="69"/>
    </row>
    <row r="23" spans="1:11" x14ac:dyDescent="0.25">
      <c r="A23" s="148" t="s">
        <v>48</v>
      </c>
      <c r="B23" s="109">
        <v>7197160</v>
      </c>
      <c r="C23" s="71">
        <v>71003</v>
      </c>
      <c r="D23" s="71">
        <v>76500</v>
      </c>
      <c r="E23" s="71">
        <v>100</v>
      </c>
      <c r="F23" s="72" t="s">
        <v>33</v>
      </c>
      <c r="G23" s="72" t="s">
        <v>35</v>
      </c>
      <c r="H23" s="87">
        <v>189.1</v>
      </c>
      <c r="I23" s="95">
        <v>190.5</v>
      </c>
      <c r="J23" s="95">
        <v>190.5</v>
      </c>
      <c r="K23" s="41">
        <v>3441.3</v>
      </c>
    </row>
    <row r="24" spans="1:11" x14ac:dyDescent="0.25">
      <c r="A24" s="149"/>
      <c r="B24" s="109">
        <v>7197160</v>
      </c>
      <c r="C24" s="71">
        <v>71003</v>
      </c>
      <c r="D24" s="71">
        <v>76500</v>
      </c>
      <c r="E24" s="71">
        <v>200</v>
      </c>
      <c r="F24" s="72" t="s">
        <v>33</v>
      </c>
      <c r="G24" s="72" t="s">
        <v>35</v>
      </c>
      <c r="H24" s="87">
        <v>3.9</v>
      </c>
      <c r="I24" s="95">
        <v>3.9</v>
      </c>
      <c r="J24" s="95">
        <v>3.9</v>
      </c>
      <c r="K24" s="41">
        <v>126.7</v>
      </c>
    </row>
    <row r="25" spans="1:11" ht="15" customHeight="1" x14ac:dyDescent="0.25">
      <c r="A25" s="149"/>
      <c r="B25" s="109">
        <v>7197160</v>
      </c>
      <c r="C25" s="71">
        <v>71003</v>
      </c>
      <c r="D25" s="71">
        <v>76500</v>
      </c>
      <c r="E25" s="71">
        <v>800</v>
      </c>
      <c r="F25" s="72" t="s">
        <v>33</v>
      </c>
      <c r="G25" s="72" t="s">
        <v>35</v>
      </c>
      <c r="H25" s="87">
        <v>0.5</v>
      </c>
      <c r="I25" s="95">
        <v>0.8</v>
      </c>
      <c r="J25" s="95">
        <v>0.2</v>
      </c>
      <c r="K25" s="41">
        <v>0</v>
      </c>
    </row>
    <row r="26" spans="1:11" ht="15" customHeight="1" x14ac:dyDescent="0.25">
      <c r="A26" s="149"/>
      <c r="B26" s="109">
        <v>7195118</v>
      </c>
      <c r="C26" s="71">
        <v>71003</v>
      </c>
      <c r="D26" s="71">
        <v>51180</v>
      </c>
      <c r="E26" s="71">
        <v>100</v>
      </c>
      <c r="F26" s="72" t="s">
        <v>41</v>
      </c>
      <c r="G26" s="72" t="s">
        <v>34</v>
      </c>
      <c r="H26" s="87">
        <v>155.4</v>
      </c>
      <c r="I26" s="95">
        <v>153.9</v>
      </c>
      <c r="J26" s="95">
        <v>153.9</v>
      </c>
      <c r="K26" s="41"/>
    </row>
    <row r="27" spans="1:11" s="70" customFormat="1" ht="15" customHeight="1" x14ac:dyDescent="0.25">
      <c r="A27" s="111"/>
      <c r="B27" s="109"/>
      <c r="C27" s="71">
        <v>71003</v>
      </c>
      <c r="D27" s="71">
        <v>51180</v>
      </c>
      <c r="E27" s="71">
        <v>200</v>
      </c>
      <c r="F27" s="72" t="s">
        <v>41</v>
      </c>
      <c r="G27" s="72" t="s">
        <v>34</v>
      </c>
      <c r="H27" s="87">
        <v>4.5</v>
      </c>
      <c r="I27" s="95">
        <v>0</v>
      </c>
      <c r="J27" s="95">
        <v>0</v>
      </c>
      <c r="K27" s="69"/>
    </row>
    <row r="28" spans="1:11" ht="15" customHeight="1" x14ac:dyDescent="0.25">
      <c r="A28" s="9" t="s">
        <v>29</v>
      </c>
      <c r="B28" s="21">
        <v>7190340</v>
      </c>
      <c r="C28" s="22">
        <v>71004</v>
      </c>
      <c r="D28" s="23" t="s">
        <v>69</v>
      </c>
      <c r="E28" s="22">
        <v>200</v>
      </c>
      <c r="F28" s="23" t="s">
        <v>33</v>
      </c>
      <c r="G28" s="23" t="s">
        <v>38</v>
      </c>
      <c r="H28" s="87">
        <v>124.4</v>
      </c>
      <c r="I28" s="73">
        <f>127.6-5</f>
        <v>122.6</v>
      </c>
      <c r="J28" s="73">
        <v>121.8</v>
      </c>
      <c r="K28" s="50">
        <v>131</v>
      </c>
    </row>
    <row r="29" spans="1:11" x14ac:dyDescent="0.25">
      <c r="A29" s="9" t="s">
        <v>30</v>
      </c>
      <c r="B29" s="21">
        <v>7192001</v>
      </c>
      <c r="C29" s="22">
        <v>71005</v>
      </c>
      <c r="D29" s="23" t="s">
        <v>70</v>
      </c>
      <c r="E29" s="22">
        <v>300</v>
      </c>
      <c r="F29" s="23" t="s">
        <v>39</v>
      </c>
      <c r="G29" s="23" t="s">
        <v>33</v>
      </c>
      <c r="H29" s="87">
        <v>927.9</v>
      </c>
      <c r="I29" s="73">
        <f>1068-91.9</f>
        <v>976.1</v>
      </c>
      <c r="J29" s="73">
        <v>976.1</v>
      </c>
      <c r="K29" s="50">
        <v>0</v>
      </c>
    </row>
    <row r="30" spans="1:11" ht="30" x14ac:dyDescent="0.25">
      <c r="A30" s="4" t="s">
        <v>47</v>
      </c>
      <c r="B30" s="17">
        <v>7200000</v>
      </c>
      <c r="C30" s="18">
        <v>72000</v>
      </c>
      <c r="D30" s="19" t="s">
        <v>59</v>
      </c>
      <c r="E30" s="18"/>
      <c r="F30" s="19"/>
      <c r="G30" s="19"/>
      <c r="H30" s="85">
        <f>SUM(H31:H47)</f>
        <v>3070.2999999999997</v>
      </c>
      <c r="I30" s="85">
        <f>SUM(I31:I47)</f>
        <v>4465.7</v>
      </c>
      <c r="J30" s="85">
        <f>SUM(J31:J47)</f>
        <v>4407.8</v>
      </c>
      <c r="K30" s="50">
        <v>0.2</v>
      </c>
    </row>
    <row r="31" spans="1:11" s="70" customFormat="1" x14ac:dyDescent="0.25">
      <c r="A31" s="150" t="s">
        <v>107</v>
      </c>
      <c r="B31" s="77"/>
      <c r="C31" s="71">
        <v>72001</v>
      </c>
      <c r="D31" s="71">
        <v>99990</v>
      </c>
      <c r="E31" s="71">
        <v>600</v>
      </c>
      <c r="F31" s="72" t="s">
        <v>44</v>
      </c>
      <c r="G31" s="72" t="s">
        <v>33</v>
      </c>
      <c r="H31" s="88">
        <v>0</v>
      </c>
      <c r="I31" s="93">
        <f>3.5+1-1</f>
        <v>3.5</v>
      </c>
      <c r="J31" s="93">
        <v>2.5</v>
      </c>
      <c r="K31" s="74">
        <v>98.1</v>
      </c>
    </row>
    <row r="32" spans="1:11" s="70" customFormat="1" x14ac:dyDescent="0.25">
      <c r="A32" s="151"/>
      <c r="B32" s="77"/>
      <c r="C32" s="71">
        <v>72001</v>
      </c>
      <c r="D32" s="71" t="s">
        <v>115</v>
      </c>
      <c r="E32" s="71">
        <v>200</v>
      </c>
      <c r="F32" s="72" t="s">
        <v>35</v>
      </c>
      <c r="G32" s="72" t="s">
        <v>44</v>
      </c>
      <c r="H32" s="88">
        <v>0</v>
      </c>
      <c r="I32" s="112">
        <f>1008+192</f>
        <v>1200</v>
      </c>
      <c r="J32" s="112">
        <v>1200</v>
      </c>
      <c r="K32" s="74"/>
    </row>
    <row r="33" spans="1:11" s="70" customFormat="1" x14ac:dyDescent="0.25">
      <c r="A33" s="151"/>
      <c r="B33" s="77"/>
      <c r="C33" s="71">
        <v>72001</v>
      </c>
      <c r="D33" s="71">
        <v>99990</v>
      </c>
      <c r="E33" s="71">
        <v>200</v>
      </c>
      <c r="F33" s="72" t="s">
        <v>33</v>
      </c>
      <c r="G33" s="72" t="s">
        <v>37</v>
      </c>
      <c r="H33" s="88">
        <v>0</v>
      </c>
      <c r="I33" s="112">
        <v>1</v>
      </c>
      <c r="J33" s="112">
        <v>1</v>
      </c>
      <c r="K33" s="69">
        <v>86.7</v>
      </c>
    </row>
    <row r="34" spans="1:11" s="70" customFormat="1" x14ac:dyDescent="0.25">
      <c r="A34" s="152"/>
      <c r="B34" s="77"/>
      <c r="C34" s="71">
        <v>72001</v>
      </c>
      <c r="D34" s="71">
        <v>99990</v>
      </c>
      <c r="E34" s="71">
        <v>200</v>
      </c>
      <c r="F34" s="72" t="s">
        <v>44</v>
      </c>
      <c r="G34" s="72" t="s">
        <v>33</v>
      </c>
      <c r="H34" s="88">
        <v>0</v>
      </c>
      <c r="I34" s="93">
        <v>16</v>
      </c>
      <c r="J34" s="93">
        <v>16</v>
      </c>
      <c r="K34" s="69">
        <v>731</v>
      </c>
    </row>
    <row r="35" spans="1:11" ht="30" customHeight="1" x14ac:dyDescent="0.25">
      <c r="A35" s="139" t="s">
        <v>50</v>
      </c>
      <c r="B35" s="21">
        <v>7297140</v>
      </c>
      <c r="C35" s="22">
        <v>72002</v>
      </c>
      <c r="D35" s="22" t="s">
        <v>66</v>
      </c>
      <c r="E35" s="22">
        <v>100</v>
      </c>
      <c r="F35" s="23" t="s">
        <v>33</v>
      </c>
      <c r="G35" s="23" t="s">
        <v>35</v>
      </c>
      <c r="H35" s="87">
        <v>193.1</v>
      </c>
      <c r="I35" s="94">
        <v>193.1</v>
      </c>
      <c r="J35" s="94">
        <v>193.1</v>
      </c>
      <c r="K35" s="20">
        <f t="shared" ref="K35" si="1">SUM(K36:K54)</f>
        <v>1920.6000000000001</v>
      </c>
    </row>
    <row r="36" spans="1:11" ht="30" customHeight="1" x14ac:dyDescent="0.25">
      <c r="A36" s="140"/>
      <c r="B36" s="21">
        <v>7297140</v>
      </c>
      <c r="C36" s="22">
        <v>72002</v>
      </c>
      <c r="D36" s="22" t="s">
        <v>66</v>
      </c>
      <c r="E36" s="22">
        <v>200</v>
      </c>
      <c r="F36" s="23" t="s">
        <v>33</v>
      </c>
      <c r="G36" s="23" t="s">
        <v>35</v>
      </c>
      <c r="H36" s="87">
        <v>3.9</v>
      </c>
      <c r="I36" s="94">
        <f>13.5-9.6</f>
        <v>3.9000000000000004</v>
      </c>
      <c r="J36" s="94">
        <v>0</v>
      </c>
      <c r="K36" s="49">
        <v>0</v>
      </c>
    </row>
    <row r="37" spans="1:11" x14ac:dyDescent="0.25">
      <c r="A37" s="140"/>
      <c r="B37" s="21">
        <v>7297310</v>
      </c>
      <c r="C37" s="22">
        <v>72002</v>
      </c>
      <c r="D37" s="22" t="s">
        <v>65</v>
      </c>
      <c r="E37" s="22">
        <v>200</v>
      </c>
      <c r="F37" s="23" t="s">
        <v>39</v>
      </c>
      <c r="G37" s="23" t="s">
        <v>34</v>
      </c>
      <c r="H37" s="87">
        <v>34.6</v>
      </c>
      <c r="I37" s="73">
        <v>32.4</v>
      </c>
      <c r="J37" s="73">
        <v>31.1</v>
      </c>
      <c r="K37" s="42">
        <v>0</v>
      </c>
    </row>
    <row r="38" spans="1:11" ht="15" customHeight="1" x14ac:dyDescent="0.25">
      <c r="A38" s="141"/>
      <c r="B38" s="21">
        <v>7297310</v>
      </c>
      <c r="C38" s="22">
        <v>72002</v>
      </c>
      <c r="D38" s="22" t="s">
        <v>65</v>
      </c>
      <c r="E38" s="22">
        <v>300</v>
      </c>
      <c r="F38" s="23" t="s">
        <v>39</v>
      </c>
      <c r="G38" s="23" t="s">
        <v>34</v>
      </c>
      <c r="H38" s="87">
        <v>1917.5</v>
      </c>
      <c r="I38" s="73">
        <v>2023</v>
      </c>
      <c r="J38" s="73">
        <v>1990.4</v>
      </c>
      <c r="K38" s="42">
        <v>1</v>
      </c>
    </row>
    <row r="39" spans="1:11" ht="15" customHeight="1" x14ac:dyDescent="0.25">
      <c r="A39" s="139" t="s">
        <v>79</v>
      </c>
      <c r="B39" s="24">
        <v>7297410</v>
      </c>
      <c r="C39" s="22">
        <v>72003</v>
      </c>
      <c r="D39" s="25">
        <v>76600</v>
      </c>
      <c r="E39" s="22">
        <v>100</v>
      </c>
      <c r="F39" s="23" t="s">
        <v>33</v>
      </c>
      <c r="G39" s="23" t="s">
        <v>35</v>
      </c>
      <c r="H39" s="87">
        <v>162.9</v>
      </c>
      <c r="I39" s="94">
        <v>183.6</v>
      </c>
      <c r="J39" s="94">
        <v>183.6</v>
      </c>
      <c r="K39" s="49">
        <v>0</v>
      </c>
    </row>
    <row r="40" spans="1:11" ht="15" customHeight="1" x14ac:dyDescent="0.25">
      <c r="A40" s="141"/>
      <c r="B40" s="24">
        <v>7297410</v>
      </c>
      <c r="C40" s="22">
        <v>72003</v>
      </c>
      <c r="D40" s="25">
        <v>76600</v>
      </c>
      <c r="E40" s="22">
        <v>200</v>
      </c>
      <c r="F40" s="23" t="s">
        <v>33</v>
      </c>
      <c r="G40" s="23" t="s">
        <v>35</v>
      </c>
      <c r="H40" s="87">
        <v>19.2</v>
      </c>
      <c r="I40" s="94">
        <f>29.9-9.7</f>
        <v>20.2</v>
      </c>
      <c r="J40" s="94">
        <v>10</v>
      </c>
      <c r="K40" s="50">
        <v>130</v>
      </c>
    </row>
    <row r="41" spans="1:11" x14ac:dyDescent="0.25">
      <c r="A41" s="139" t="s">
        <v>51</v>
      </c>
      <c r="B41" s="21">
        <v>7297170</v>
      </c>
      <c r="C41" s="22">
        <v>72004</v>
      </c>
      <c r="D41" s="22">
        <v>76400</v>
      </c>
      <c r="E41" s="22">
        <v>100</v>
      </c>
      <c r="F41" s="23" t="s">
        <v>33</v>
      </c>
      <c r="G41" s="23" t="s">
        <v>35</v>
      </c>
      <c r="H41" s="87">
        <v>182.9</v>
      </c>
      <c r="I41" s="94">
        <f>182.9+13.7</f>
        <v>196.6</v>
      </c>
      <c r="J41" s="94">
        <v>195.4</v>
      </c>
      <c r="K41" s="50">
        <v>0</v>
      </c>
    </row>
    <row r="42" spans="1:11" ht="15" customHeight="1" x14ac:dyDescent="0.25">
      <c r="A42" s="140"/>
      <c r="B42" s="21">
        <v>7297170</v>
      </c>
      <c r="C42" s="22">
        <v>72004</v>
      </c>
      <c r="D42" s="22">
        <v>76400</v>
      </c>
      <c r="E42" s="22">
        <v>200</v>
      </c>
      <c r="F42" s="23" t="s">
        <v>33</v>
      </c>
      <c r="G42" s="23" t="s">
        <v>35</v>
      </c>
      <c r="H42" s="87">
        <v>24.2</v>
      </c>
      <c r="I42" s="94">
        <f>33.8-9.6-13.7</f>
        <v>10.499999999999996</v>
      </c>
      <c r="J42" s="94">
        <v>10.5</v>
      </c>
      <c r="K42" s="41">
        <v>20.7</v>
      </c>
    </row>
    <row r="43" spans="1:11" ht="37.5" customHeight="1" x14ac:dyDescent="0.25">
      <c r="A43" s="140"/>
      <c r="B43" s="21">
        <v>7297180</v>
      </c>
      <c r="C43" s="22">
        <v>72004</v>
      </c>
      <c r="D43" s="22" t="s">
        <v>78</v>
      </c>
      <c r="E43" s="22">
        <v>100</v>
      </c>
      <c r="F43" s="23" t="s">
        <v>33</v>
      </c>
      <c r="G43" s="23" t="s">
        <v>35</v>
      </c>
      <c r="H43" s="87">
        <v>170.3</v>
      </c>
      <c r="I43" s="94">
        <f>175.2-20</f>
        <v>155.19999999999999</v>
      </c>
      <c r="J43" s="94">
        <v>153.69999999999999</v>
      </c>
      <c r="K43" s="41">
        <v>1207.8</v>
      </c>
    </row>
    <row r="44" spans="1:11" ht="15" customHeight="1" x14ac:dyDescent="0.25">
      <c r="A44" s="141"/>
      <c r="B44" s="21">
        <v>7297180</v>
      </c>
      <c r="C44" s="22">
        <v>72004</v>
      </c>
      <c r="D44" s="22" t="s">
        <v>78</v>
      </c>
      <c r="E44" s="22">
        <v>200</v>
      </c>
      <c r="F44" s="23" t="s">
        <v>33</v>
      </c>
      <c r="G44" s="23" t="s">
        <v>35</v>
      </c>
      <c r="H44" s="87">
        <v>3.7</v>
      </c>
      <c r="I44" s="94">
        <f>19.4-9.6+20</f>
        <v>29.799999999999997</v>
      </c>
      <c r="J44" s="94">
        <v>28.9</v>
      </c>
      <c r="K44" s="50">
        <v>128.30000000000001</v>
      </c>
    </row>
    <row r="45" spans="1:11" ht="15" customHeight="1" x14ac:dyDescent="0.25">
      <c r="A45" s="139" t="s">
        <v>49</v>
      </c>
      <c r="B45" s="21">
        <v>7297120</v>
      </c>
      <c r="C45" s="22">
        <v>72005</v>
      </c>
      <c r="D45" s="22">
        <v>76300</v>
      </c>
      <c r="E45" s="22">
        <v>100</v>
      </c>
      <c r="F45" s="23" t="s">
        <v>33</v>
      </c>
      <c r="G45" s="23" t="s">
        <v>35</v>
      </c>
      <c r="H45" s="87">
        <v>173.5</v>
      </c>
      <c r="I45" s="94">
        <f>175.2+13-2.3</f>
        <v>185.89999999999998</v>
      </c>
      <c r="J45" s="94">
        <v>180.6</v>
      </c>
      <c r="K45" s="50">
        <v>3.2</v>
      </c>
    </row>
    <row r="46" spans="1:11" ht="15" customHeight="1" x14ac:dyDescent="0.25">
      <c r="A46" s="141"/>
      <c r="B46" s="21">
        <v>7297120</v>
      </c>
      <c r="C46" s="22">
        <v>72005</v>
      </c>
      <c r="D46" s="22">
        <v>76300</v>
      </c>
      <c r="E46" s="22">
        <v>200</v>
      </c>
      <c r="F46" s="23" t="s">
        <v>33</v>
      </c>
      <c r="G46" s="23" t="s">
        <v>35</v>
      </c>
      <c r="H46" s="87">
        <v>21.5</v>
      </c>
      <c r="I46" s="94">
        <f>29.4-9.6-13+2.3</f>
        <v>9.0999999999999979</v>
      </c>
      <c r="J46" s="94">
        <v>9.1</v>
      </c>
      <c r="K46" s="50">
        <v>125.2</v>
      </c>
    </row>
    <row r="47" spans="1:11" ht="60" x14ac:dyDescent="0.25">
      <c r="A47" s="60" t="s">
        <v>91</v>
      </c>
      <c r="B47" s="21"/>
      <c r="C47" s="51">
        <v>72006</v>
      </c>
      <c r="D47" s="33" t="s">
        <v>81</v>
      </c>
      <c r="E47" s="22">
        <v>800</v>
      </c>
      <c r="F47" s="52" t="s">
        <v>35</v>
      </c>
      <c r="G47" s="34" t="s">
        <v>44</v>
      </c>
      <c r="H47" s="88">
        <v>163</v>
      </c>
      <c r="I47" s="95">
        <f>190+11.9</f>
        <v>201.9</v>
      </c>
      <c r="J47" s="95">
        <f>190+11.9</f>
        <v>201.9</v>
      </c>
      <c r="K47" s="50">
        <v>4</v>
      </c>
    </row>
    <row r="48" spans="1:11" ht="15" customHeight="1" x14ac:dyDescent="0.25">
      <c r="A48" s="4" t="s">
        <v>3</v>
      </c>
      <c r="B48" s="17">
        <v>7300000</v>
      </c>
      <c r="C48" s="18">
        <v>73000</v>
      </c>
      <c r="D48" s="19" t="s">
        <v>59</v>
      </c>
      <c r="E48" s="18"/>
      <c r="F48" s="19"/>
      <c r="G48" s="19"/>
      <c r="H48" s="85">
        <f>SUM(H49:H58)</f>
        <v>7212.5</v>
      </c>
      <c r="I48" s="85">
        <f>SUM(I51:I58)</f>
        <v>8054.2</v>
      </c>
      <c r="J48" s="85">
        <f>SUM(J51:J58)</f>
        <v>7973.1999999999989</v>
      </c>
      <c r="K48" s="50">
        <v>74</v>
      </c>
    </row>
    <row r="49" spans="1:11" s="70" customFormat="1" ht="15" customHeight="1" x14ac:dyDescent="0.25">
      <c r="A49" s="67" t="s">
        <v>117</v>
      </c>
      <c r="B49" s="109">
        <v>7319999</v>
      </c>
      <c r="C49" s="71">
        <v>73003</v>
      </c>
      <c r="D49" s="71">
        <v>99990</v>
      </c>
      <c r="E49" s="71">
        <v>200</v>
      </c>
      <c r="F49" s="72" t="s">
        <v>34</v>
      </c>
      <c r="G49" s="72" t="s">
        <v>41</v>
      </c>
      <c r="H49" s="88">
        <v>142</v>
      </c>
      <c r="I49" s="88">
        <v>0</v>
      </c>
      <c r="J49" s="112">
        <v>0</v>
      </c>
      <c r="K49" s="74"/>
    </row>
    <row r="50" spans="1:11" s="70" customFormat="1" ht="15" customHeight="1" x14ac:dyDescent="0.25">
      <c r="A50" s="110" t="s">
        <v>128</v>
      </c>
      <c r="B50" s="109"/>
      <c r="C50" s="71">
        <v>73004</v>
      </c>
      <c r="D50" s="71">
        <v>99990</v>
      </c>
      <c r="E50" s="71">
        <v>200</v>
      </c>
      <c r="F50" s="78" t="s">
        <v>38</v>
      </c>
      <c r="G50" s="78" t="s">
        <v>38</v>
      </c>
      <c r="H50" s="88">
        <v>1</v>
      </c>
      <c r="I50" s="88">
        <v>0</v>
      </c>
      <c r="J50" s="112">
        <v>0</v>
      </c>
      <c r="K50" s="74"/>
    </row>
    <row r="51" spans="1:11" ht="15" customHeight="1" x14ac:dyDescent="0.25">
      <c r="A51" s="110" t="s">
        <v>110</v>
      </c>
      <c r="B51" s="77"/>
      <c r="C51" s="71">
        <v>73002</v>
      </c>
      <c r="D51" s="113" t="s">
        <v>82</v>
      </c>
      <c r="E51" s="80" t="s">
        <v>83</v>
      </c>
      <c r="F51" s="81" t="s">
        <v>34</v>
      </c>
      <c r="G51" s="80" t="s">
        <v>42</v>
      </c>
      <c r="H51" s="114">
        <v>0</v>
      </c>
      <c r="I51" s="93">
        <f>144+123.1</f>
        <v>267.10000000000002</v>
      </c>
      <c r="J51" s="93">
        <f>144+123.1</f>
        <v>267.10000000000002</v>
      </c>
      <c r="K51" s="50">
        <v>3</v>
      </c>
    </row>
    <row r="52" spans="1:11" ht="15" customHeight="1" x14ac:dyDescent="0.25">
      <c r="A52" s="67" t="s">
        <v>117</v>
      </c>
      <c r="B52" s="77"/>
      <c r="C52" s="71">
        <v>73003</v>
      </c>
      <c r="D52" s="113" t="s">
        <v>82</v>
      </c>
      <c r="E52" s="80" t="s">
        <v>83</v>
      </c>
      <c r="F52" s="81" t="s">
        <v>34</v>
      </c>
      <c r="G52" s="80" t="s">
        <v>118</v>
      </c>
      <c r="H52" s="114">
        <v>0</v>
      </c>
      <c r="I52" s="93">
        <v>2.2000000000000002</v>
      </c>
      <c r="J52" s="93">
        <v>1.3</v>
      </c>
      <c r="K52" s="50">
        <v>104.9</v>
      </c>
    </row>
    <row r="53" spans="1:11" x14ac:dyDescent="0.25">
      <c r="A53" s="145" t="s">
        <v>60</v>
      </c>
      <c r="B53" s="109">
        <v>7390420</v>
      </c>
      <c r="C53" s="71">
        <v>73005</v>
      </c>
      <c r="D53" s="72" t="s">
        <v>71</v>
      </c>
      <c r="E53" s="71">
        <v>100</v>
      </c>
      <c r="F53" s="72" t="s">
        <v>34</v>
      </c>
      <c r="G53" s="72" t="s">
        <v>42</v>
      </c>
      <c r="H53" s="87">
        <v>6203.7</v>
      </c>
      <c r="I53" s="88">
        <f>7526.2-1333.4+31.8+54.3-0.1</f>
        <v>6278.7999999999993</v>
      </c>
      <c r="J53" s="88">
        <v>6267.7</v>
      </c>
      <c r="K53" s="50">
        <v>0</v>
      </c>
    </row>
    <row r="54" spans="1:11" x14ac:dyDescent="0.25">
      <c r="A54" s="146"/>
      <c r="B54" s="109">
        <v>7390420</v>
      </c>
      <c r="C54" s="71">
        <v>73005</v>
      </c>
      <c r="D54" s="72" t="s">
        <v>71</v>
      </c>
      <c r="E54" s="71">
        <v>200</v>
      </c>
      <c r="F54" s="72" t="s">
        <v>34</v>
      </c>
      <c r="G54" s="72" t="s">
        <v>42</v>
      </c>
      <c r="H54" s="87">
        <v>768.8</v>
      </c>
      <c r="I54" s="88">
        <f>1820.5-434.5-10+30</f>
        <v>1406</v>
      </c>
      <c r="J54" s="88">
        <v>1344</v>
      </c>
      <c r="K54" s="50">
        <v>118.5</v>
      </c>
    </row>
    <row r="55" spans="1:11" ht="15" customHeight="1" x14ac:dyDescent="0.25">
      <c r="A55" s="147"/>
      <c r="B55" s="109">
        <v>7390420</v>
      </c>
      <c r="C55" s="71">
        <v>73005</v>
      </c>
      <c r="D55" s="72" t="s">
        <v>71</v>
      </c>
      <c r="E55" s="71">
        <v>800</v>
      </c>
      <c r="F55" s="72" t="s">
        <v>34</v>
      </c>
      <c r="G55" s="72" t="s">
        <v>42</v>
      </c>
      <c r="H55" s="87">
        <v>8.9</v>
      </c>
      <c r="I55" s="88">
        <f>6.2+10+1-4-1.1</f>
        <v>12.1</v>
      </c>
      <c r="J55" s="88">
        <v>7.7</v>
      </c>
      <c r="K55" s="20">
        <f t="shared" ref="K55" si="2">SUM(K57:K70)</f>
        <v>5330.3</v>
      </c>
    </row>
    <row r="56" spans="1:11" s="70" customFormat="1" ht="15" customHeight="1" x14ac:dyDescent="0.25">
      <c r="A56" s="125" t="s">
        <v>56</v>
      </c>
      <c r="B56" s="109"/>
      <c r="C56" s="71">
        <v>73006</v>
      </c>
      <c r="D56" s="71">
        <v>99010</v>
      </c>
      <c r="E56" s="71">
        <v>800</v>
      </c>
      <c r="F56" s="72" t="s">
        <v>34</v>
      </c>
      <c r="G56" s="72" t="s">
        <v>42</v>
      </c>
      <c r="H56" s="87">
        <v>0.1</v>
      </c>
      <c r="I56" s="88">
        <v>0</v>
      </c>
      <c r="J56" s="88">
        <v>0</v>
      </c>
      <c r="K56" s="76"/>
    </row>
    <row r="57" spans="1:11" ht="15" customHeight="1" x14ac:dyDescent="0.25">
      <c r="A57" s="126"/>
      <c r="B57" s="109"/>
      <c r="C57" s="71">
        <v>73006</v>
      </c>
      <c r="D57" s="71">
        <v>99010</v>
      </c>
      <c r="E57" s="71">
        <v>200</v>
      </c>
      <c r="F57" s="72" t="s">
        <v>34</v>
      </c>
      <c r="G57" s="72" t="s">
        <v>42</v>
      </c>
      <c r="H57" s="87">
        <v>48</v>
      </c>
      <c r="I57" s="88">
        <v>48</v>
      </c>
      <c r="J57" s="88">
        <v>45.4</v>
      </c>
      <c r="K57" s="49">
        <v>102.3</v>
      </c>
    </row>
    <row r="58" spans="1:11" ht="26.25" customHeight="1" x14ac:dyDescent="0.25">
      <c r="A58" s="2" t="s">
        <v>5</v>
      </c>
      <c r="B58" s="12">
        <v>7399903</v>
      </c>
      <c r="C58" s="22">
        <v>73009</v>
      </c>
      <c r="D58" s="22">
        <v>99030</v>
      </c>
      <c r="E58" s="22">
        <v>200</v>
      </c>
      <c r="F58" s="23" t="s">
        <v>42</v>
      </c>
      <c r="G58" s="23" t="s">
        <v>38</v>
      </c>
      <c r="H58" s="88">
        <v>40</v>
      </c>
      <c r="I58" s="73">
        <f>45-5</f>
        <v>40</v>
      </c>
      <c r="J58" s="73">
        <v>40</v>
      </c>
      <c r="K58" s="49">
        <v>0</v>
      </c>
    </row>
    <row r="59" spans="1:11" ht="30" x14ac:dyDescent="0.25">
      <c r="A59" s="4" t="s">
        <v>26</v>
      </c>
      <c r="B59" s="17">
        <v>7400000</v>
      </c>
      <c r="C59" s="18">
        <v>74000</v>
      </c>
      <c r="D59" s="19" t="s">
        <v>59</v>
      </c>
      <c r="E59" s="18"/>
      <c r="F59" s="19"/>
      <c r="G59" s="19"/>
      <c r="H59" s="85">
        <f>SUM(H60:H68)</f>
        <v>2235.6999999999998</v>
      </c>
      <c r="I59" s="85">
        <f>SUM(I63:I68)</f>
        <v>1575</v>
      </c>
      <c r="J59" s="85">
        <f>SUM(J63:J68)</f>
        <v>1507.3000000000002</v>
      </c>
      <c r="K59" s="49"/>
    </row>
    <row r="60" spans="1:11" s="70" customFormat="1" x14ac:dyDescent="0.25">
      <c r="A60" s="127" t="s">
        <v>96</v>
      </c>
      <c r="B60" s="77"/>
      <c r="C60" s="71">
        <v>74001</v>
      </c>
      <c r="D60" s="71" t="s">
        <v>97</v>
      </c>
      <c r="E60" s="71">
        <v>800</v>
      </c>
      <c r="F60" s="72" t="s">
        <v>35</v>
      </c>
      <c r="G60" s="72" t="s">
        <v>43</v>
      </c>
      <c r="H60" s="88">
        <v>4.3</v>
      </c>
      <c r="I60" s="115">
        <v>0</v>
      </c>
      <c r="J60" s="93">
        <v>0</v>
      </c>
      <c r="K60" s="75"/>
    </row>
    <row r="61" spans="1:11" s="70" customFormat="1" x14ac:dyDescent="0.25">
      <c r="A61" s="128"/>
      <c r="B61" s="77"/>
      <c r="C61" s="71">
        <v>74001</v>
      </c>
      <c r="D61" s="71">
        <v>50640</v>
      </c>
      <c r="E61" s="71">
        <v>800</v>
      </c>
      <c r="F61" s="72" t="s">
        <v>35</v>
      </c>
      <c r="G61" s="72" t="s">
        <v>43</v>
      </c>
      <c r="H61" s="88">
        <v>807.5</v>
      </c>
      <c r="I61" s="115">
        <v>0</v>
      </c>
      <c r="J61" s="93">
        <v>0</v>
      </c>
      <c r="K61" s="75"/>
    </row>
    <row r="62" spans="1:11" s="70" customFormat="1" x14ac:dyDescent="0.25">
      <c r="A62" s="129"/>
      <c r="B62" s="77"/>
      <c r="C62" s="71">
        <v>74001</v>
      </c>
      <c r="D62" s="71" t="s">
        <v>151</v>
      </c>
      <c r="E62" s="71">
        <v>800</v>
      </c>
      <c r="F62" s="72" t="s">
        <v>35</v>
      </c>
      <c r="G62" s="72" t="s">
        <v>43</v>
      </c>
      <c r="H62" s="88">
        <v>42.5</v>
      </c>
      <c r="I62" s="115">
        <v>0</v>
      </c>
      <c r="J62" s="93">
        <v>0</v>
      </c>
      <c r="K62" s="75"/>
    </row>
    <row r="63" spans="1:11" x14ac:dyDescent="0.25">
      <c r="A63" s="137" t="s">
        <v>94</v>
      </c>
      <c r="B63" s="21">
        <v>7499905</v>
      </c>
      <c r="C63" s="22">
        <v>74002</v>
      </c>
      <c r="D63" s="22">
        <v>99050</v>
      </c>
      <c r="E63" s="22">
        <v>200</v>
      </c>
      <c r="F63" s="23" t="s">
        <v>33</v>
      </c>
      <c r="G63" s="23" t="s">
        <v>37</v>
      </c>
      <c r="H63" s="87">
        <v>7.9</v>
      </c>
      <c r="I63" s="73">
        <v>20</v>
      </c>
      <c r="J63" s="73">
        <v>20</v>
      </c>
      <c r="K63" s="49"/>
    </row>
    <row r="64" spans="1:11" ht="15" customHeight="1" x14ac:dyDescent="0.25">
      <c r="A64" s="138"/>
      <c r="B64" s="21"/>
      <c r="C64" s="22">
        <v>74002</v>
      </c>
      <c r="D64" s="22">
        <v>99050</v>
      </c>
      <c r="E64" s="22">
        <v>800</v>
      </c>
      <c r="F64" s="23" t="s">
        <v>33</v>
      </c>
      <c r="G64" s="23" t="s">
        <v>37</v>
      </c>
      <c r="H64" s="87">
        <v>54.7</v>
      </c>
      <c r="I64" s="88">
        <f>40.6-9</f>
        <v>31.6</v>
      </c>
      <c r="J64" s="88">
        <v>31.2</v>
      </c>
      <c r="K64" s="41">
        <v>4377.7</v>
      </c>
    </row>
    <row r="65" spans="1:11" ht="15" customHeight="1" x14ac:dyDescent="0.25">
      <c r="A65" s="10" t="s">
        <v>58</v>
      </c>
      <c r="B65" s="21">
        <v>7499928</v>
      </c>
      <c r="C65" s="22">
        <v>74006</v>
      </c>
      <c r="D65" s="22">
        <v>99280</v>
      </c>
      <c r="E65" s="22">
        <v>200</v>
      </c>
      <c r="F65" s="23" t="s">
        <v>33</v>
      </c>
      <c r="G65" s="23" t="s">
        <v>37</v>
      </c>
      <c r="H65" s="88">
        <v>416.2</v>
      </c>
      <c r="I65" s="88">
        <f>418.3+13.3+141</f>
        <v>572.6</v>
      </c>
      <c r="J65" s="88">
        <v>570.20000000000005</v>
      </c>
      <c r="K65" s="58">
        <v>818.6</v>
      </c>
    </row>
    <row r="66" spans="1:11" ht="60" x14ac:dyDescent="0.25">
      <c r="A66" s="7" t="s">
        <v>27</v>
      </c>
      <c r="B66" s="21">
        <v>7499908</v>
      </c>
      <c r="C66" s="22">
        <v>74007</v>
      </c>
      <c r="D66" s="22">
        <v>99080</v>
      </c>
      <c r="E66" s="22">
        <v>200</v>
      </c>
      <c r="F66" s="23" t="s">
        <v>40</v>
      </c>
      <c r="G66" s="23" t="s">
        <v>33</v>
      </c>
      <c r="H66" s="88">
        <v>682.2</v>
      </c>
      <c r="I66" s="88">
        <f>321+7.4+2+249.4+39</f>
        <v>618.79999999999995</v>
      </c>
      <c r="J66" s="88">
        <v>609.4</v>
      </c>
      <c r="K66" s="58">
        <v>5.7</v>
      </c>
    </row>
    <row r="67" spans="1:11" ht="15" customHeight="1" x14ac:dyDescent="0.25">
      <c r="A67" s="7" t="s">
        <v>61</v>
      </c>
      <c r="B67" s="21">
        <v>7499910</v>
      </c>
      <c r="C67" s="22">
        <v>74009</v>
      </c>
      <c r="D67" s="22">
        <v>99100</v>
      </c>
      <c r="E67" s="22">
        <v>200</v>
      </c>
      <c r="F67" s="23" t="s">
        <v>35</v>
      </c>
      <c r="G67" s="23" t="s">
        <v>43</v>
      </c>
      <c r="H67" s="87">
        <v>22.4</v>
      </c>
      <c r="I67" s="88">
        <f>105-70</f>
        <v>35</v>
      </c>
      <c r="J67" s="88">
        <v>6.5</v>
      </c>
      <c r="K67" s="41">
        <v>0</v>
      </c>
    </row>
    <row r="68" spans="1:11" s="3" customFormat="1" ht="72" x14ac:dyDescent="0.25">
      <c r="A68" s="46" t="s">
        <v>109</v>
      </c>
      <c r="B68" s="21"/>
      <c r="C68" s="22">
        <v>74012</v>
      </c>
      <c r="D68" s="22">
        <v>99290</v>
      </c>
      <c r="E68" s="22">
        <v>200</v>
      </c>
      <c r="F68" s="23" t="s">
        <v>33</v>
      </c>
      <c r="G68" s="23" t="s">
        <v>37</v>
      </c>
      <c r="H68" s="87">
        <v>198</v>
      </c>
      <c r="I68" s="73">
        <v>297</v>
      </c>
      <c r="J68" s="73">
        <v>270</v>
      </c>
      <c r="K68" s="41">
        <v>0</v>
      </c>
    </row>
    <row r="69" spans="1:11" s="3" customFormat="1" ht="18.75" customHeight="1" x14ac:dyDescent="0.25">
      <c r="A69" s="4" t="s">
        <v>19</v>
      </c>
      <c r="B69" s="17">
        <v>7500000</v>
      </c>
      <c r="C69" s="18">
        <v>75000</v>
      </c>
      <c r="D69" s="19" t="s">
        <v>59</v>
      </c>
      <c r="E69" s="18"/>
      <c r="F69" s="19"/>
      <c r="G69" s="19"/>
      <c r="H69" s="85">
        <f>SUM(H70:H83)</f>
        <v>7502.4000000000015</v>
      </c>
      <c r="I69" s="85">
        <f>SUM(I70:I83)</f>
        <v>11876.599999999999</v>
      </c>
      <c r="J69" s="85">
        <f>SUM(J70:J83)</f>
        <v>11132.999999999998</v>
      </c>
      <c r="K69" s="41">
        <v>0</v>
      </c>
    </row>
    <row r="70" spans="1:11" ht="45" customHeight="1" x14ac:dyDescent="0.25">
      <c r="A70" s="137" t="s">
        <v>54</v>
      </c>
      <c r="B70" s="21">
        <v>7519999</v>
      </c>
      <c r="C70" s="22">
        <v>75001</v>
      </c>
      <c r="D70" s="53" t="s">
        <v>90</v>
      </c>
      <c r="E70" s="22">
        <v>200</v>
      </c>
      <c r="F70" s="23" t="s">
        <v>35</v>
      </c>
      <c r="G70" s="23" t="s">
        <v>42</v>
      </c>
      <c r="H70" s="89">
        <v>1183.7</v>
      </c>
      <c r="I70" s="88">
        <f>1269.2+365.8+457.6-302.6-1011.8</f>
        <v>778.2</v>
      </c>
      <c r="J70" s="88">
        <v>681.7</v>
      </c>
      <c r="K70" s="41">
        <v>26</v>
      </c>
    </row>
    <row r="71" spans="1:11" ht="15" customHeight="1" x14ac:dyDescent="0.25">
      <c r="A71" s="138"/>
      <c r="B71" s="21">
        <v>7519999</v>
      </c>
      <c r="C71" s="22">
        <v>75001</v>
      </c>
      <c r="D71" s="53" t="s">
        <v>90</v>
      </c>
      <c r="E71" s="22">
        <v>800</v>
      </c>
      <c r="F71" s="23" t="s">
        <v>35</v>
      </c>
      <c r="G71" s="23" t="s">
        <v>42</v>
      </c>
      <c r="H71" s="89">
        <v>1476.4</v>
      </c>
      <c r="I71" s="88">
        <f>1476.4+302.6+1011.8+604</f>
        <v>3394.8</v>
      </c>
      <c r="J71" s="88">
        <v>3105.8</v>
      </c>
      <c r="K71" s="20">
        <f t="shared" ref="K71" si="3">SUM(K75:K85)</f>
        <v>735.7</v>
      </c>
    </row>
    <row r="72" spans="1:11" s="62" customFormat="1" ht="15" customHeight="1" x14ac:dyDescent="0.25">
      <c r="A72" s="130" t="s">
        <v>95</v>
      </c>
      <c r="B72" s="21"/>
      <c r="C72" s="22">
        <v>75003</v>
      </c>
      <c r="D72" s="22" t="s">
        <v>88</v>
      </c>
      <c r="E72" s="34" t="s">
        <v>89</v>
      </c>
      <c r="F72" s="52" t="s">
        <v>39</v>
      </c>
      <c r="G72" s="34" t="s">
        <v>34</v>
      </c>
      <c r="H72" s="89">
        <v>145</v>
      </c>
      <c r="I72" s="88">
        <v>24.5</v>
      </c>
      <c r="J72" s="88">
        <v>0</v>
      </c>
      <c r="K72" s="61"/>
    </row>
    <row r="73" spans="1:11" s="82" customFormat="1" ht="15" customHeight="1" x14ac:dyDescent="0.25">
      <c r="A73" s="131"/>
      <c r="B73" s="12"/>
      <c r="C73" s="71">
        <v>75003</v>
      </c>
      <c r="D73" s="71">
        <v>50200</v>
      </c>
      <c r="E73" s="80" t="s">
        <v>89</v>
      </c>
      <c r="F73" s="81" t="s">
        <v>39</v>
      </c>
      <c r="G73" s="80" t="s">
        <v>34</v>
      </c>
      <c r="H73" s="88">
        <v>87.9</v>
      </c>
      <c r="I73" s="87">
        <v>0</v>
      </c>
      <c r="J73" s="88">
        <v>0</v>
      </c>
      <c r="K73" s="75"/>
    </row>
    <row r="74" spans="1:11" s="82" customFormat="1" ht="15" customHeight="1" x14ac:dyDescent="0.25">
      <c r="A74" s="132"/>
      <c r="B74" s="12"/>
      <c r="C74" s="71">
        <v>75003</v>
      </c>
      <c r="D74" s="71" t="s">
        <v>130</v>
      </c>
      <c r="E74" s="80" t="s">
        <v>89</v>
      </c>
      <c r="F74" s="81" t="s">
        <v>39</v>
      </c>
      <c r="G74" s="80" t="s">
        <v>34</v>
      </c>
      <c r="H74" s="88">
        <v>70.3</v>
      </c>
      <c r="I74" s="87">
        <v>0</v>
      </c>
      <c r="J74" s="88">
        <v>0</v>
      </c>
      <c r="K74" s="75"/>
    </row>
    <row r="75" spans="1:11" x14ac:dyDescent="0.25">
      <c r="A75" s="137" t="s">
        <v>22</v>
      </c>
      <c r="B75" s="21"/>
      <c r="C75" s="71">
        <v>75004</v>
      </c>
      <c r="D75" s="71">
        <v>99130</v>
      </c>
      <c r="E75" s="71">
        <v>200</v>
      </c>
      <c r="F75" s="72" t="s">
        <v>40</v>
      </c>
      <c r="G75" s="72" t="s">
        <v>34</v>
      </c>
      <c r="H75" s="87">
        <v>984.4</v>
      </c>
      <c r="I75" s="88">
        <f>1401.3-50-60-325.1+11.6</f>
        <v>977.8</v>
      </c>
      <c r="J75" s="88">
        <v>644.29999999999995</v>
      </c>
      <c r="K75" s="41">
        <v>0</v>
      </c>
    </row>
    <row r="76" spans="1:11" ht="15" customHeight="1" x14ac:dyDescent="0.25">
      <c r="A76" s="138"/>
      <c r="B76" s="21">
        <v>7599913</v>
      </c>
      <c r="C76" s="22">
        <v>75004</v>
      </c>
      <c r="D76" s="22">
        <v>99130</v>
      </c>
      <c r="E76" s="22">
        <v>800</v>
      </c>
      <c r="F76" s="23" t="s">
        <v>40</v>
      </c>
      <c r="G76" s="23" t="s">
        <v>34</v>
      </c>
      <c r="H76" s="73">
        <v>0</v>
      </c>
      <c r="I76" s="88">
        <f>50+60</f>
        <v>110</v>
      </c>
      <c r="J76" s="88">
        <v>110</v>
      </c>
      <c r="K76" s="41">
        <v>8</v>
      </c>
    </row>
    <row r="77" spans="1:11" x14ac:dyDescent="0.25">
      <c r="A77" s="137" t="s">
        <v>21</v>
      </c>
      <c r="B77" s="21">
        <v>7590420</v>
      </c>
      <c r="C77" s="22">
        <v>75005</v>
      </c>
      <c r="D77" s="23" t="s">
        <v>71</v>
      </c>
      <c r="E77" s="22">
        <v>100</v>
      </c>
      <c r="F77" s="23" t="s">
        <v>40</v>
      </c>
      <c r="G77" s="23" t="s">
        <v>40</v>
      </c>
      <c r="H77" s="89">
        <v>1611.1</v>
      </c>
      <c r="I77" s="88">
        <v>1651.6</v>
      </c>
      <c r="J77" s="88">
        <v>1651.6</v>
      </c>
      <c r="K77" s="41">
        <v>15.6</v>
      </c>
    </row>
    <row r="78" spans="1:11" x14ac:dyDescent="0.25">
      <c r="A78" s="142"/>
      <c r="B78" s="21"/>
      <c r="C78" s="22">
        <v>75005</v>
      </c>
      <c r="D78" s="23" t="s">
        <v>71</v>
      </c>
      <c r="E78" s="22">
        <v>200</v>
      </c>
      <c r="F78" s="23" t="s">
        <v>40</v>
      </c>
      <c r="G78" s="23" t="s">
        <v>40</v>
      </c>
      <c r="H78" s="89">
        <v>7</v>
      </c>
      <c r="I78" s="88">
        <v>2.9</v>
      </c>
      <c r="J78" s="88">
        <v>2.8</v>
      </c>
      <c r="K78" s="41"/>
    </row>
    <row r="79" spans="1:11" x14ac:dyDescent="0.25">
      <c r="A79" s="138"/>
      <c r="B79" s="21">
        <v>7590420</v>
      </c>
      <c r="C79" s="22">
        <v>75005</v>
      </c>
      <c r="D79" s="23" t="s">
        <v>71</v>
      </c>
      <c r="E79" s="22">
        <v>800</v>
      </c>
      <c r="F79" s="23" t="s">
        <v>40</v>
      </c>
      <c r="G79" s="23" t="s">
        <v>40</v>
      </c>
      <c r="H79" s="89">
        <v>94.2</v>
      </c>
      <c r="I79" s="88">
        <f>148.1+1-34-6-23.3-21.3-2.4</f>
        <v>62.1</v>
      </c>
      <c r="J79" s="88">
        <v>62.1</v>
      </c>
      <c r="K79" s="58">
        <v>321.2</v>
      </c>
    </row>
    <row r="80" spans="1:11" x14ac:dyDescent="0.25">
      <c r="A80" s="7" t="s">
        <v>20</v>
      </c>
      <c r="B80" s="21">
        <v>7599912</v>
      </c>
      <c r="C80" s="22">
        <v>75006</v>
      </c>
      <c r="D80" s="22">
        <v>99110</v>
      </c>
      <c r="E80" s="22">
        <v>800</v>
      </c>
      <c r="F80" s="23" t="s">
        <v>40</v>
      </c>
      <c r="G80" s="23" t="s">
        <v>34</v>
      </c>
      <c r="H80" s="89">
        <v>1842.4</v>
      </c>
      <c r="I80" s="73">
        <f>1842.4+214.6+20+100</f>
        <v>2177</v>
      </c>
      <c r="J80" s="73">
        <v>2177</v>
      </c>
      <c r="K80" s="58">
        <v>303.39999999999998</v>
      </c>
    </row>
    <row r="81" spans="1:11" x14ac:dyDescent="0.25">
      <c r="A81" s="7" t="s">
        <v>100</v>
      </c>
      <c r="B81" s="21"/>
      <c r="C81" s="22">
        <v>75009</v>
      </c>
      <c r="D81" s="33" t="s">
        <v>108</v>
      </c>
      <c r="E81" s="22">
        <v>800</v>
      </c>
      <c r="F81" s="23" t="s">
        <v>40</v>
      </c>
      <c r="G81" s="23" t="s">
        <v>34</v>
      </c>
      <c r="H81" s="73">
        <v>0</v>
      </c>
      <c r="I81" s="88">
        <f>341.8+325.1-11.6</f>
        <v>655.30000000000007</v>
      </c>
      <c r="J81" s="88">
        <f>341.8+325.1-11.6</f>
        <v>655.30000000000007</v>
      </c>
      <c r="K81" s="41">
        <v>0</v>
      </c>
    </row>
    <row r="82" spans="1:11" x14ac:dyDescent="0.25">
      <c r="A82" s="7" t="s">
        <v>112</v>
      </c>
      <c r="B82" s="21"/>
      <c r="C82" s="22">
        <v>75012</v>
      </c>
      <c r="D82" s="22">
        <v>99110</v>
      </c>
      <c r="E82" s="51">
        <v>800</v>
      </c>
      <c r="F82" s="23" t="s">
        <v>40</v>
      </c>
      <c r="G82" s="23" t="s">
        <v>34</v>
      </c>
      <c r="H82" s="73">
        <v>0</v>
      </c>
      <c r="I82" s="73">
        <v>300.89999999999998</v>
      </c>
      <c r="J82" s="73">
        <v>300.89999999999998</v>
      </c>
      <c r="K82" s="41">
        <v>6.5</v>
      </c>
    </row>
    <row r="83" spans="1:11" s="3" customFormat="1" x14ac:dyDescent="0.25">
      <c r="A83" s="7" t="s">
        <v>101</v>
      </c>
      <c r="B83" s="21"/>
      <c r="C83" s="22">
        <v>75013</v>
      </c>
      <c r="D83" s="22">
        <v>99110</v>
      </c>
      <c r="E83" s="22">
        <v>800</v>
      </c>
      <c r="F83" s="23" t="s">
        <v>40</v>
      </c>
      <c r="G83" s="23" t="s">
        <v>40</v>
      </c>
      <c r="H83" s="73">
        <v>0</v>
      </c>
      <c r="I83" s="73">
        <v>1741.5</v>
      </c>
      <c r="J83" s="73">
        <v>1741.5</v>
      </c>
      <c r="K83" s="41">
        <v>0</v>
      </c>
    </row>
    <row r="84" spans="1:11" ht="15" customHeight="1" x14ac:dyDescent="0.25">
      <c r="A84" s="4" t="s">
        <v>139</v>
      </c>
      <c r="B84" s="17">
        <v>7700000</v>
      </c>
      <c r="C84" s="18">
        <v>76000</v>
      </c>
      <c r="D84" s="19" t="s">
        <v>59</v>
      </c>
      <c r="E84" s="18"/>
      <c r="F84" s="19"/>
      <c r="G84" s="19"/>
      <c r="H84" s="96">
        <f>SUM(H85:H91)</f>
        <v>0</v>
      </c>
      <c r="I84" s="96">
        <f>SUM(I85:I91)</f>
        <v>500</v>
      </c>
      <c r="J84" s="96">
        <f>SUM(J85:J91)</f>
        <v>499</v>
      </c>
      <c r="K84" s="41">
        <v>81</v>
      </c>
    </row>
    <row r="85" spans="1:11" ht="33" customHeight="1" x14ac:dyDescent="0.25">
      <c r="A85" s="137" t="s">
        <v>140</v>
      </c>
      <c r="B85" s="66"/>
      <c r="C85" s="22">
        <v>76003</v>
      </c>
      <c r="D85" s="22">
        <v>99130</v>
      </c>
      <c r="E85" s="22">
        <v>200</v>
      </c>
      <c r="F85" s="23" t="s">
        <v>33</v>
      </c>
      <c r="G85" s="23" t="s">
        <v>37</v>
      </c>
      <c r="H85" s="83">
        <v>0</v>
      </c>
      <c r="I85" s="73">
        <v>20</v>
      </c>
      <c r="J85" s="73">
        <v>19.899999999999999</v>
      </c>
      <c r="K85" s="41">
        <v>0</v>
      </c>
    </row>
    <row r="86" spans="1:11" ht="30" customHeight="1" x14ac:dyDescent="0.25">
      <c r="A86" s="142"/>
      <c r="B86" s="66"/>
      <c r="C86" s="22">
        <v>76003</v>
      </c>
      <c r="D86" s="22">
        <v>99130</v>
      </c>
      <c r="E86" s="22">
        <v>600</v>
      </c>
      <c r="F86" s="23" t="s">
        <v>38</v>
      </c>
      <c r="G86" s="23" t="s">
        <v>33</v>
      </c>
      <c r="H86" s="83">
        <v>0</v>
      </c>
      <c r="I86" s="73">
        <v>60</v>
      </c>
      <c r="J86" s="73">
        <v>59.9</v>
      </c>
      <c r="K86" s="20">
        <f t="shared" ref="K86" si="4">SUM(K87:K102)</f>
        <v>8998.0999999999985</v>
      </c>
    </row>
    <row r="87" spans="1:11" ht="15" customHeight="1" x14ac:dyDescent="0.25">
      <c r="A87" s="142"/>
      <c r="B87" s="66"/>
      <c r="C87" s="22">
        <v>76003</v>
      </c>
      <c r="D87" s="22">
        <v>99130</v>
      </c>
      <c r="E87" s="22">
        <v>600</v>
      </c>
      <c r="F87" s="33" t="s">
        <v>38</v>
      </c>
      <c r="G87" s="23" t="s">
        <v>41</v>
      </c>
      <c r="H87" s="83">
        <v>0</v>
      </c>
      <c r="I87" s="73">
        <v>20</v>
      </c>
      <c r="J87" s="73">
        <v>19.899999999999999</v>
      </c>
      <c r="K87" s="58">
        <v>522.20000000000005</v>
      </c>
    </row>
    <row r="88" spans="1:11" x14ac:dyDescent="0.25">
      <c r="A88" s="142"/>
      <c r="B88" s="66"/>
      <c r="C88" s="22">
        <v>76003</v>
      </c>
      <c r="D88" s="22">
        <v>99130</v>
      </c>
      <c r="E88" s="22">
        <v>600</v>
      </c>
      <c r="F88" s="23" t="s">
        <v>38</v>
      </c>
      <c r="G88" s="23" t="s">
        <v>34</v>
      </c>
      <c r="H88" s="83">
        <v>0</v>
      </c>
      <c r="I88" s="73">
        <v>30</v>
      </c>
      <c r="J88" s="73">
        <v>29.5</v>
      </c>
      <c r="K88" s="58">
        <v>2516.6999999999998</v>
      </c>
    </row>
    <row r="89" spans="1:11" x14ac:dyDescent="0.25">
      <c r="A89" s="138"/>
      <c r="B89" s="66"/>
      <c r="C89" s="22">
        <v>76003</v>
      </c>
      <c r="D89" s="22">
        <v>99130</v>
      </c>
      <c r="E89" s="22">
        <v>600</v>
      </c>
      <c r="F89" s="23" t="s">
        <v>44</v>
      </c>
      <c r="G89" s="23" t="s">
        <v>33</v>
      </c>
      <c r="H89" s="83">
        <v>0</v>
      </c>
      <c r="I89" s="73">
        <v>20</v>
      </c>
      <c r="J89" s="73">
        <v>20</v>
      </c>
      <c r="K89" s="58"/>
    </row>
    <row r="90" spans="1:11" ht="15" customHeight="1" x14ac:dyDescent="0.25">
      <c r="A90" s="7" t="s">
        <v>141</v>
      </c>
      <c r="B90" s="21"/>
      <c r="C90" s="22">
        <v>76004</v>
      </c>
      <c r="D90" s="22">
        <v>69100</v>
      </c>
      <c r="E90" s="22">
        <v>600</v>
      </c>
      <c r="F90" s="23" t="s">
        <v>38</v>
      </c>
      <c r="G90" s="23" t="s">
        <v>33</v>
      </c>
      <c r="H90" s="83">
        <v>0</v>
      </c>
      <c r="I90" s="73">
        <v>150</v>
      </c>
      <c r="J90" s="73">
        <v>150</v>
      </c>
      <c r="K90" s="58">
        <v>0</v>
      </c>
    </row>
    <row r="91" spans="1:11" ht="15" customHeight="1" x14ac:dyDescent="0.25">
      <c r="A91" s="7" t="s">
        <v>142</v>
      </c>
      <c r="B91" s="21"/>
      <c r="C91" s="22">
        <v>76005</v>
      </c>
      <c r="D91" s="22">
        <v>69100</v>
      </c>
      <c r="E91" s="22">
        <v>600</v>
      </c>
      <c r="F91" s="23" t="s">
        <v>38</v>
      </c>
      <c r="G91" s="23" t="s">
        <v>34</v>
      </c>
      <c r="H91" s="83">
        <v>0</v>
      </c>
      <c r="I91" s="73">
        <v>200</v>
      </c>
      <c r="J91" s="73">
        <v>199.8</v>
      </c>
      <c r="K91" s="58"/>
    </row>
    <row r="92" spans="1:11" ht="15" customHeight="1" x14ac:dyDescent="0.25">
      <c r="A92" s="4" t="s">
        <v>6</v>
      </c>
      <c r="B92" s="17">
        <v>7700000</v>
      </c>
      <c r="C92" s="18">
        <v>77000</v>
      </c>
      <c r="D92" s="19" t="s">
        <v>59</v>
      </c>
      <c r="E92" s="18"/>
      <c r="F92" s="19"/>
      <c r="G92" s="19"/>
      <c r="H92" s="85">
        <f>H93+H103+H113+H121+H124+H125+H122+H123</f>
        <v>86834.7</v>
      </c>
      <c r="I92" s="85">
        <f>I93+I103+I113+I121+I124+I125+I122+I123</f>
        <v>87078.999999999985</v>
      </c>
      <c r="J92" s="85">
        <f>J93+J103+J113+J121+J124+J125+J122+J123</f>
        <v>86780.500000000015</v>
      </c>
      <c r="K92" s="58"/>
    </row>
    <row r="93" spans="1:11" ht="15" customHeight="1" x14ac:dyDescent="0.25">
      <c r="A93" s="8" t="s">
        <v>32</v>
      </c>
      <c r="B93" s="40">
        <v>7710000</v>
      </c>
      <c r="C93" s="26">
        <v>77100</v>
      </c>
      <c r="D93" s="27" t="s">
        <v>59</v>
      </c>
      <c r="E93" s="26"/>
      <c r="F93" s="27"/>
      <c r="G93" s="27"/>
      <c r="H93" s="97">
        <f>SUM(H94:H102)</f>
        <v>41578.299999999996</v>
      </c>
      <c r="I93" s="97">
        <f>SUM(I94:I102)</f>
        <v>40479.300000000003</v>
      </c>
      <c r="J93" s="97">
        <f>SUM(J94:J102)</f>
        <v>40332.700000000012</v>
      </c>
      <c r="K93" s="58">
        <v>535.29999999999995</v>
      </c>
    </row>
    <row r="94" spans="1:11" ht="30" x14ac:dyDescent="0.25">
      <c r="A94" s="6" t="s">
        <v>7</v>
      </c>
      <c r="B94" s="39">
        <v>7717370</v>
      </c>
      <c r="C94" s="25">
        <v>77101</v>
      </c>
      <c r="D94" s="28">
        <v>76700</v>
      </c>
      <c r="E94" s="28">
        <v>600</v>
      </c>
      <c r="F94" s="32" t="s">
        <v>38</v>
      </c>
      <c r="G94" s="32" t="s">
        <v>33</v>
      </c>
      <c r="H94" s="79">
        <v>25728.799999999999</v>
      </c>
      <c r="I94" s="98">
        <f>25402.9-275.8</f>
        <v>25127.100000000002</v>
      </c>
      <c r="J94" s="98">
        <v>25121.599999999999</v>
      </c>
      <c r="K94" s="58">
        <v>50</v>
      </c>
    </row>
    <row r="95" spans="1:11" ht="15" customHeight="1" x14ac:dyDescent="0.25">
      <c r="A95" s="139" t="s">
        <v>55</v>
      </c>
      <c r="B95" s="21">
        <v>7710059</v>
      </c>
      <c r="C95" s="25">
        <v>77102</v>
      </c>
      <c r="D95" s="23" t="s">
        <v>72</v>
      </c>
      <c r="E95" s="22">
        <v>600</v>
      </c>
      <c r="F95" s="23" t="s">
        <v>38</v>
      </c>
      <c r="G95" s="23" t="s">
        <v>33</v>
      </c>
      <c r="H95" s="79">
        <v>13484.4</v>
      </c>
      <c r="I95" s="88">
        <f>13447.9-783.8+0.1</f>
        <v>12664.2</v>
      </c>
      <c r="J95" s="88">
        <f>13447.9-783.8+0.1</f>
        <v>12664.2</v>
      </c>
      <c r="K95" s="58">
        <v>1144.7</v>
      </c>
    </row>
    <row r="96" spans="1:11" x14ac:dyDescent="0.25">
      <c r="A96" s="140"/>
      <c r="B96" s="39">
        <v>7717390</v>
      </c>
      <c r="C96" s="25">
        <v>77102</v>
      </c>
      <c r="D96" s="28">
        <v>76900</v>
      </c>
      <c r="E96" s="28">
        <v>600</v>
      </c>
      <c r="F96" s="23" t="s">
        <v>38</v>
      </c>
      <c r="G96" s="23" t="s">
        <v>33</v>
      </c>
      <c r="H96" s="79">
        <v>297.39999999999998</v>
      </c>
      <c r="I96" s="98">
        <v>292.89999999999998</v>
      </c>
      <c r="J96" s="98">
        <v>292.89999999999998</v>
      </c>
      <c r="K96" s="58">
        <v>0</v>
      </c>
    </row>
    <row r="97" spans="1:11" x14ac:dyDescent="0.25">
      <c r="A97" s="141"/>
      <c r="B97" s="21">
        <v>7719915</v>
      </c>
      <c r="C97" s="25">
        <v>77102</v>
      </c>
      <c r="D97" s="22">
        <v>99150</v>
      </c>
      <c r="E97" s="22">
        <v>600</v>
      </c>
      <c r="F97" s="23" t="s">
        <v>38</v>
      </c>
      <c r="G97" s="23" t="s">
        <v>33</v>
      </c>
      <c r="H97" s="79">
        <v>982.8</v>
      </c>
      <c r="I97" s="73">
        <f>1080-43.2-152.3-130</f>
        <v>754.5</v>
      </c>
      <c r="J97" s="73">
        <v>623.29999999999995</v>
      </c>
      <c r="K97" s="58">
        <v>45.3</v>
      </c>
    </row>
    <row r="98" spans="1:11" ht="45" x14ac:dyDescent="0.25">
      <c r="A98" s="7" t="s">
        <v>8</v>
      </c>
      <c r="B98" s="21">
        <v>7719916</v>
      </c>
      <c r="C98" s="25">
        <v>77104</v>
      </c>
      <c r="D98" s="22">
        <v>99160</v>
      </c>
      <c r="E98" s="22">
        <v>200</v>
      </c>
      <c r="F98" s="23" t="s">
        <v>38</v>
      </c>
      <c r="G98" s="23" t="s">
        <v>33</v>
      </c>
      <c r="H98" s="101">
        <v>10.5</v>
      </c>
      <c r="I98" s="73">
        <v>16</v>
      </c>
      <c r="J98" s="73">
        <v>8.5</v>
      </c>
      <c r="K98" s="58">
        <v>1658.3</v>
      </c>
    </row>
    <row r="99" spans="1:11" s="3" customFormat="1" ht="30" x14ac:dyDescent="0.25">
      <c r="A99" s="59" t="s">
        <v>105</v>
      </c>
      <c r="B99" s="21"/>
      <c r="C99" s="25">
        <v>77103</v>
      </c>
      <c r="D99" s="22">
        <v>69100</v>
      </c>
      <c r="E99" s="22">
        <v>600</v>
      </c>
      <c r="F99" s="23" t="s">
        <v>38</v>
      </c>
      <c r="G99" s="23" t="s">
        <v>33</v>
      </c>
      <c r="H99" s="90" t="s">
        <v>150</v>
      </c>
      <c r="I99" s="73">
        <f>890.2+1151.7-1641.7</f>
        <v>400.20000000000005</v>
      </c>
      <c r="J99" s="73">
        <v>399</v>
      </c>
      <c r="K99" s="58">
        <v>0</v>
      </c>
    </row>
    <row r="100" spans="1:11" x14ac:dyDescent="0.25">
      <c r="A100" s="139" t="s">
        <v>52</v>
      </c>
      <c r="B100" s="24">
        <v>7717200</v>
      </c>
      <c r="C100" s="25">
        <v>77107</v>
      </c>
      <c r="D100" s="25">
        <v>77800</v>
      </c>
      <c r="E100" s="28">
        <v>100</v>
      </c>
      <c r="F100" s="32" t="s">
        <v>38</v>
      </c>
      <c r="G100" s="23" t="s">
        <v>42</v>
      </c>
      <c r="H100" s="79">
        <v>34.200000000000003</v>
      </c>
      <c r="I100" s="98">
        <v>35.6</v>
      </c>
      <c r="J100" s="98">
        <v>34.4</v>
      </c>
      <c r="K100" s="58">
        <v>483.2</v>
      </c>
    </row>
    <row r="101" spans="1:11" x14ac:dyDescent="0.25">
      <c r="A101" s="140"/>
      <c r="B101" s="24">
        <v>7717200</v>
      </c>
      <c r="C101" s="25">
        <v>77107</v>
      </c>
      <c r="D101" s="25">
        <v>77800</v>
      </c>
      <c r="E101" s="28">
        <v>200</v>
      </c>
      <c r="F101" s="32" t="s">
        <v>38</v>
      </c>
      <c r="G101" s="23" t="s">
        <v>42</v>
      </c>
      <c r="H101" s="79">
        <v>9.1</v>
      </c>
      <c r="I101" s="98">
        <v>11</v>
      </c>
      <c r="J101" s="98">
        <v>11</v>
      </c>
      <c r="K101" s="41">
        <v>300.89999999999998</v>
      </c>
    </row>
    <row r="102" spans="1:11" x14ac:dyDescent="0.25">
      <c r="A102" s="141"/>
      <c r="B102" s="39">
        <v>7717350</v>
      </c>
      <c r="C102" s="25">
        <v>77107</v>
      </c>
      <c r="D102" s="28">
        <v>77900</v>
      </c>
      <c r="E102" s="28">
        <v>300</v>
      </c>
      <c r="F102" s="23" t="s">
        <v>39</v>
      </c>
      <c r="G102" s="23" t="s">
        <v>35</v>
      </c>
      <c r="H102" s="79">
        <v>1031.0999999999999</v>
      </c>
      <c r="I102" s="98">
        <v>1177.8</v>
      </c>
      <c r="J102" s="98">
        <v>1177.8</v>
      </c>
      <c r="K102" s="41">
        <v>1741.5</v>
      </c>
    </row>
    <row r="103" spans="1:11" ht="30" x14ac:dyDescent="0.25">
      <c r="A103" s="8" t="s">
        <v>9</v>
      </c>
      <c r="B103" s="40">
        <v>7720000</v>
      </c>
      <c r="C103" s="26">
        <v>77200</v>
      </c>
      <c r="D103" s="27" t="s">
        <v>59</v>
      </c>
      <c r="E103" s="26"/>
      <c r="F103" s="27"/>
      <c r="G103" s="27"/>
      <c r="H103" s="97">
        <f>SUM(H104:H112)</f>
        <v>32352.799999999999</v>
      </c>
      <c r="I103" s="97">
        <f>SUM(I104:I112)</f>
        <v>32460.1</v>
      </c>
      <c r="J103" s="97">
        <f>SUM(J104:J112)</f>
        <v>32400.699999999997</v>
      </c>
      <c r="K103" s="20">
        <f t="shared" ref="K103" si="5">K104+K117+K127+K138+K143+K145+K139+K140</f>
        <v>63020.299999999996</v>
      </c>
    </row>
    <row r="104" spans="1:11" x14ac:dyDescent="0.25">
      <c r="A104" s="137" t="s">
        <v>11</v>
      </c>
      <c r="B104" s="21">
        <v>7720059</v>
      </c>
      <c r="C104" s="25">
        <v>77201</v>
      </c>
      <c r="D104" s="23" t="s">
        <v>72</v>
      </c>
      <c r="E104" s="22">
        <v>600</v>
      </c>
      <c r="F104" s="23" t="s">
        <v>38</v>
      </c>
      <c r="G104" s="23" t="s">
        <v>41</v>
      </c>
      <c r="H104" s="79">
        <v>3911.7</v>
      </c>
      <c r="I104" s="73">
        <f>3947.4-257.1+90</f>
        <v>3780.3</v>
      </c>
      <c r="J104" s="73">
        <f>3947.4-257.1+90</f>
        <v>3780.3</v>
      </c>
      <c r="K104" s="42">
        <f t="shared" ref="K104" si="6">SUM(K105:K116)</f>
        <v>29701.899999999998</v>
      </c>
    </row>
    <row r="105" spans="1:11" x14ac:dyDescent="0.25">
      <c r="A105" s="138"/>
      <c r="B105" s="39">
        <v>7727340</v>
      </c>
      <c r="C105" s="25">
        <v>77201</v>
      </c>
      <c r="D105" s="28">
        <v>77000</v>
      </c>
      <c r="E105" s="28">
        <v>600</v>
      </c>
      <c r="F105" s="23" t="s">
        <v>38</v>
      </c>
      <c r="G105" s="23" t="s">
        <v>41</v>
      </c>
      <c r="H105" s="68">
        <v>27402.799999999999</v>
      </c>
      <c r="I105" s="98">
        <v>27267.7</v>
      </c>
      <c r="J105" s="98">
        <v>27267.7</v>
      </c>
      <c r="K105" s="43">
        <v>18283.599999999999</v>
      </c>
    </row>
    <row r="106" spans="1:11" x14ac:dyDescent="0.25">
      <c r="A106" s="139" t="s">
        <v>53</v>
      </c>
      <c r="B106" s="39">
        <v>7727400</v>
      </c>
      <c r="C106" s="25">
        <v>77202</v>
      </c>
      <c r="D106" s="28">
        <v>77200</v>
      </c>
      <c r="E106" s="28">
        <v>600</v>
      </c>
      <c r="F106" s="23" t="s">
        <v>38</v>
      </c>
      <c r="G106" s="23" t="s">
        <v>41</v>
      </c>
      <c r="H106" s="68">
        <v>641.29999999999995</v>
      </c>
      <c r="I106" s="98">
        <v>714.5</v>
      </c>
      <c r="J106" s="98">
        <v>671</v>
      </c>
      <c r="K106" s="41">
        <v>9447.9</v>
      </c>
    </row>
    <row r="107" spans="1:11" ht="15" customHeight="1" x14ac:dyDescent="0.25">
      <c r="A107" s="140"/>
      <c r="B107" s="39"/>
      <c r="C107" s="25">
        <v>77202</v>
      </c>
      <c r="D107" s="28">
        <v>77270</v>
      </c>
      <c r="E107" s="28">
        <v>600</v>
      </c>
      <c r="F107" s="23" t="s">
        <v>38</v>
      </c>
      <c r="G107" s="23" t="s">
        <v>41</v>
      </c>
      <c r="H107" s="68">
        <v>172</v>
      </c>
      <c r="I107" s="98">
        <f>200</f>
        <v>200</v>
      </c>
      <c r="J107" s="98">
        <v>185.3</v>
      </c>
      <c r="K107" s="43">
        <v>198.5</v>
      </c>
    </row>
    <row r="108" spans="1:11" ht="15" customHeight="1" x14ac:dyDescent="0.25">
      <c r="A108" s="140"/>
      <c r="B108" s="24">
        <v>7727330</v>
      </c>
      <c r="C108" s="25">
        <v>77202</v>
      </c>
      <c r="D108" s="25">
        <v>77300</v>
      </c>
      <c r="E108" s="28">
        <v>100</v>
      </c>
      <c r="F108" s="23" t="s">
        <v>38</v>
      </c>
      <c r="G108" s="23" t="s">
        <v>42</v>
      </c>
      <c r="H108" s="68">
        <v>42.7</v>
      </c>
      <c r="I108" s="98">
        <v>43</v>
      </c>
      <c r="J108" s="98">
        <v>43</v>
      </c>
      <c r="K108" s="58">
        <v>470</v>
      </c>
    </row>
    <row r="109" spans="1:11" x14ac:dyDescent="0.25">
      <c r="A109" s="141"/>
      <c r="B109" s="24">
        <v>7727330</v>
      </c>
      <c r="C109" s="25">
        <v>77202</v>
      </c>
      <c r="D109" s="25">
        <v>77300</v>
      </c>
      <c r="E109" s="28">
        <v>200</v>
      </c>
      <c r="F109" s="23" t="s">
        <v>38</v>
      </c>
      <c r="G109" s="23" t="s">
        <v>42</v>
      </c>
      <c r="H109" s="68">
        <v>3.3</v>
      </c>
      <c r="I109" s="98">
        <f>5.7-2.4</f>
        <v>3.3000000000000003</v>
      </c>
      <c r="J109" s="98">
        <f>5.7-2.4</f>
        <v>3.3000000000000003</v>
      </c>
      <c r="K109" s="41">
        <v>0</v>
      </c>
    </row>
    <row r="110" spans="1:11" s="70" customFormat="1" ht="30" x14ac:dyDescent="0.25">
      <c r="A110" s="67" t="s">
        <v>131</v>
      </c>
      <c r="B110" s="116"/>
      <c r="C110" s="117">
        <v>77205</v>
      </c>
      <c r="D110" s="71">
        <v>69100</v>
      </c>
      <c r="E110" s="102">
        <v>600</v>
      </c>
      <c r="F110" s="72" t="s">
        <v>38</v>
      </c>
      <c r="G110" s="72" t="s">
        <v>41</v>
      </c>
      <c r="H110" s="103">
        <v>50</v>
      </c>
      <c r="I110" s="58">
        <v>0</v>
      </c>
      <c r="J110" s="118">
        <v>0</v>
      </c>
      <c r="K110" s="69"/>
    </row>
    <row r="111" spans="1:11" ht="15" customHeight="1" x14ac:dyDescent="0.25">
      <c r="A111" s="67" t="s">
        <v>143</v>
      </c>
      <c r="B111" s="21">
        <v>7729917</v>
      </c>
      <c r="C111" s="25">
        <v>77204</v>
      </c>
      <c r="D111" s="22">
        <v>99170</v>
      </c>
      <c r="E111" s="22">
        <v>200</v>
      </c>
      <c r="F111" s="23" t="s">
        <v>38</v>
      </c>
      <c r="G111" s="23" t="s">
        <v>41</v>
      </c>
      <c r="H111" s="73">
        <v>129</v>
      </c>
      <c r="I111" s="73">
        <v>151.30000000000001</v>
      </c>
      <c r="J111" s="73">
        <v>150.1</v>
      </c>
      <c r="K111" s="41">
        <v>399</v>
      </c>
    </row>
    <row r="112" spans="1:11" ht="15" customHeight="1" x14ac:dyDescent="0.25">
      <c r="A112" s="7" t="s">
        <v>106</v>
      </c>
      <c r="B112" s="21"/>
      <c r="C112" s="25">
        <v>77203</v>
      </c>
      <c r="D112" s="22">
        <v>69100</v>
      </c>
      <c r="E112" s="22">
        <v>600</v>
      </c>
      <c r="F112" s="23" t="s">
        <v>38</v>
      </c>
      <c r="G112" s="23" t="s">
        <v>41</v>
      </c>
      <c r="H112" s="73">
        <v>0</v>
      </c>
      <c r="I112" s="73">
        <v>300</v>
      </c>
      <c r="J112" s="73">
        <v>300</v>
      </c>
      <c r="K112" s="43">
        <v>25.1</v>
      </c>
    </row>
    <row r="113" spans="1:11" ht="15" customHeight="1" x14ac:dyDescent="0.25">
      <c r="A113" s="8" t="s">
        <v>10</v>
      </c>
      <c r="B113" s="40">
        <v>7730000</v>
      </c>
      <c r="C113" s="26">
        <v>77300</v>
      </c>
      <c r="D113" s="27" t="s">
        <v>59</v>
      </c>
      <c r="E113" s="26"/>
      <c r="F113" s="27"/>
      <c r="G113" s="27"/>
      <c r="H113" s="99">
        <f>H116+H117+H118+H119+H120+H115+H114</f>
        <v>11431.3</v>
      </c>
      <c r="I113" s="99">
        <f>I116+I117+I118+I119+I120</f>
        <v>12316.4</v>
      </c>
      <c r="J113" s="99">
        <f>J116+J117+J118+J119+J120</f>
        <v>12316.4</v>
      </c>
      <c r="K113" s="43">
        <v>3.6</v>
      </c>
    </row>
    <row r="114" spans="1:11" ht="15" customHeight="1" x14ac:dyDescent="0.25">
      <c r="A114" s="133" t="s">
        <v>132</v>
      </c>
      <c r="B114" s="12">
        <v>7730059</v>
      </c>
      <c r="C114" s="22">
        <v>77301</v>
      </c>
      <c r="D114" s="29" t="s">
        <v>75</v>
      </c>
      <c r="E114" s="22">
        <v>600</v>
      </c>
      <c r="F114" s="72" t="s">
        <v>38</v>
      </c>
      <c r="G114" s="72" t="s">
        <v>41</v>
      </c>
      <c r="H114" s="58">
        <v>6044.8</v>
      </c>
      <c r="I114" s="79">
        <v>0</v>
      </c>
      <c r="J114" s="104">
        <v>0</v>
      </c>
      <c r="K114" s="43"/>
    </row>
    <row r="115" spans="1:11" ht="15" customHeight="1" x14ac:dyDescent="0.25">
      <c r="A115" s="134"/>
      <c r="B115" s="12">
        <v>7730059</v>
      </c>
      <c r="C115" s="22">
        <v>77301</v>
      </c>
      <c r="D115" s="29" t="s">
        <v>76</v>
      </c>
      <c r="E115" s="22">
        <v>600</v>
      </c>
      <c r="F115" s="72" t="s">
        <v>38</v>
      </c>
      <c r="G115" s="72" t="s">
        <v>41</v>
      </c>
      <c r="H115" s="58">
        <v>5386.5</v>
      </c>
      <c r="I115" s="79">
        <v>0</v>
      </c>
      <c r="J115" s="104">
        <v>0</v>
      </c>
      <c r="K115" s="43"/>
    </row>
    <row r="116" spans="1:11" x14ac:dyDescent="0.25">
      <c r="A116" s="133" t="s">
        <v>111</v>
      </c>
      <c r="B116" s="21">
        <v>7730059</v>
      </c>
      <c r="C116" s="22">
        <v>77301</v>
      </c>
      <c r="D116" s="29" t="s">
        <v>75</v>
      </c>
      <c r="E116" s="22">
        <v>600</v>
      </c>
      <c r="F116" s="23" t="s">
        <v>38</v>
      </c>
      <c r="G116" s="23" t="s">
        <v>34</v>
      </c>
      <c r="H116" s="73">
        <v>0</v>
      </c>
      <c r="I116" s="73">
        <f>6345.5-1+6.2</f>
        <v>6350.7</v>
      </c>
      <c r="J116" s="73">
        <f>6345.5-1+6.2</f>
        <v>6350.7</v>
      </c>
      <c r="K116" s="43">
        <v>874.2</v>
      </c>
    </row>
    <row r="117" spans="1:11" ht="15" customHeight="1" x14ac:dyDescent="0.25">
      <c r="A117" s="134"/>
      <c r="B117" s="21">
        <v>7730059</v>
      </c>
      <c r="C117" s="22">
        <v>77301</v>
      </c>
      <c r="D117" s="29" t="s">
        <v>76</v>
      </c>
      <c r="E117" s="22">
        <v>600</v>
      </c>
      <c r="F117" s="23" t="s">
        <v>38</v>
      </c>
      <c r="G117" s="23" t="s">
        <v>34</v>
      </c>
      <c r="H117" s="73">
        <v>0</v>
      </c>
      <c r="I117" s="73">
        <f>5504+4.3</f>
        <v>5508.3</v>
      </c>
      <c r="J117" s="73">
        <f>5504+4.3</f>
        <v>5508.3</v>
      </c>
      <c r="K117" s="42">
        <f t="shared" ref="K117" si="7">SUM(K118:K125)</f>
        <v>23036.199999999997</v>
      </c>
    </row>
    <row r="118" spans="1:11" ht="15" customHeight="1" x14ac:dyDescent="0.25">
      <c r="A118" s="10" t="s">
        <v>114</v>
      </c>
      <c r="B118" s="21"/>
      <c r="C118" s="22">
        <v>77302</v>
      </c>
      <c r="D118" s="54" t="s">
        <v>113</v>
      </c>
      <c r="E118" s="22">
        <v>600</v>
      </c>
      <c r="F118" s="23" t="s">
        <v>38</v>
      </c>
      <c r="G118" s="23" t="s">
        <v>34</v>
      </c>
      <c r="H118" s="73">
        <v>0</v>
      </c>
      <c r="I118" s="73">
        <v>45.9</v>
      </c>
      <c r="J118" s="73">
        <v>45.9</v>
      </c>
      <c r="K118" s="41">
        <v>2835.2</v>
      </c>
    </row>
    <row r="119" spans="1:11" ht="24" x14ac:dyDescent="0.25">
      <c r="A119" s="10" t="s">
        <v>119</v>
      </c>
      <c r="B119" s="21"/>
      <c r="C119" s="25">
        <v>77305</v>
      </c>
      <c r="D119" s="25" t="s">
        <v>120</v>
      </c>
      <c r="E119" s="22">
        <v>600</v>
      </c>
      <c r="F119" s="23" t="s">
        <v>38</v>
      </c>
      <c r="G119" s="23" t="s">
        <v>34</v>
      </c>
      <c r="H119" s="73">
        <v>0</v>
      </c>
      <c r="I119" s="73">
        <v>0.6</v>
      </c>
      <c r="J119" s="73">
        <v>0.6</v>
      </c>
      <c r="K119" s="43">
        <v>19460.8</v>
      </c>
    </row>
    <row r="120" spans="1:11" ht="24" x14ac:dyDescent="0.25">
      <c r="A120" s="10" t="s">
        <v>121</v>
      </c>
      <c r="B120" s="21"/>
      <c r="C120" s="25">
        <v>77305</v>
      </c>
      <c r="D120" s="25">
        <v>71800</v>
      </c>
      <c r="E120" s="22">
        <v>600</v>
      </c>
      <c r="F120" s="23" t="s">
        <v>38</v>
      </c>
      <c r="G120" s="23" t="s">
        <v>34</v>
      </c>
      <c r="H120" s="73">
        <v>0</v>
      </c>
      <c r="I120" s="73">
        <f>604.2-193.3</f>
        <v>410.90000000000003</v>
      </c>
      <c r="J120" s="73">
        <f>604.2-193.3</f>
        <v>410.90000000000003</v>
      </c>
      <c r="K120" s="43">
        <v>470.2</v>
      </c>
    </row>
    <row r="121" spans="1:11" x14ac:dyDescent="0.25">
      <c r="A121" s="137" t="s">
        <v>12</v>
      </c>
      <c r="B121" s="21">
        <v>7790420</v>
      </c>
      <c r="C121" s="22">
        <v>77001</v>
      </c>
      <c r="D121" s="23" t="s">
        <v>71</v>
      </c>
      <c r="E121" s="22">
        <v>100</v>
      </c>
      <c r="F121" s="23" t="s">
        <v>38</v>
      </c>
      <c r="G121" s="23" t="s">
        <v>42</v>
      </c>
      <c r="H121" s="79">
        <v>1371.3</v>
      </c>
      <c r="I121" s="73">
        <v>1563.8</v>
      </c>
      <c r="J121" s="73">
        <v>1496.1</v>
      </c>
      <c r="K121" s="43">
        <v>97.6</v>
      </c>
    </row>
    <row r="122" spans="1:11" x14ac:dyDescent="0.25">
      <c r="A122" s="142"/>
      <c r="B122" s="21">
        <v>7790420</v>
      </c>
      <c r="C122" s="22">
        <v>77001</v>
      </c>
      <c r="D122" s="23" t="s">
        <v>71</v>
      </c>
      <c r="E122" s="22">
        <v>200</v>
      </c>
      <c r="F122" s="23" t="s">
        <v>38</v>
      </c>
      <c r="G122" s="23" t="s">
        <v>42</v>
      </c>
      <c r="H122" s="79">
        <v>37.200000000000003</v>
      </c>
      <c r="I122" s="88">
        <f>17.9+70+33.1</f>
        <v>121</v>
      </c>
      <c r="J122" s="88">
        <v>99</v>
      </c>
      <c r="K122" s="43">
        <v>32.1</v>
      </c>
    </row>
    <row r="123" spans="1:11" ht="15" customHeight="1" x14ac:dyDescent="0.25">
      <c r="A123" s="138"/>
      <c r="B123" s="21">
        <v>7790420</v>
      </c>
      <c r="C123" s="22">
        <v>77001</v>
      </c>
      <c r="D123" s="23" t="s">
        <v>71</v>
      </c>
      <c r="E123" s="22">
        <v>800</v>
      </c>
      <c r="F123" s="23" t="s">
        <v>38</v>
      </c>
      <c r="G123" s="23" t="s">
        <v>42</v>
      </c>
      <c r="H123" s="79">
        <v>4.0999999999999996</v>
      </c>
      <c r="I123" s="88">
        <f>3.6+0.8+1-0.8-0.1-1</f>
        <v>3.5000000000000009</v>
      </c>
      <c r="J123" s="88">
        <f>3.6+0.8+1-0.8-0.1-1</f>
        <v>3.5000000000000009</v>
      </c>
      <c r="K123" s="43">
        <v>0</v>
      </c>
    </row>
    <row r="124" spans="1:11" ht="15" customHeight="1" x14ac:dyDescent="0.25">
      <c r="A124" s="7" t="s">
        <v>62</v>
      </c>
      <c r="B124" s="21">
        <v>7799918</v>
      </c>
      <c r="C124" s="22">
        <v>77002</v>
      </c>
      <c r="D124" s="22">
        <v>99180</v>
      </c>
      <c r="E124" s="22">
        <v>200</v>
      </c>
      <c r="F124" s="23" t="s">
        <v>38</v>
      </c>
      <c r="G124" s="23" t="s">
        <v>42</v>
      </c>
      <c r="H124" s="101">
        <v>39.700000000000003</v>
      </c>
      <c r="I124" s="73">
        <v>84.9</v>
      </c>
      <c r="J124" s="73">
        <v>83.8</v>
      </c>
      <c r="K124" s="41">
        <v>140.30000000000001</v>
      </c>
    </row>
    <row r="125" spans="1:11" x14ac:dyDescent="0.25">
      <c r="A125" s="7" t="s">
        <v>13</v>
      </c>
      <c r="B125" s="21">
        <v>7799919</v>
      </c>
      <c r="C125" s="22">
        <v>77003</v>
      </c>
      <c r="D125" s="22">
        <v>99190</v>
      </c>
      <c r="E125" s="22">
        <v>200</v>
      </c>
      <c r="F125" s="23" t="s">
        <v>38</v>
      </c>
      <c r="G125" s="23" t="s">
        <v>42</v>
      </c>
      <c r="H125" s="79">
        <v>20</v>
      </c>
      <c r="I125" s="73">
        <v>50</v>
      </c>
      <c r="J125" s="73">
        <v>48.3</v>
      </c>
      <c r="K125" s="41">
        <v>0</v>
      </c>
    </row>
    <row r="126" spans="1:11" ht="30" x14ac:dyDescent="0.25">
      <c r="A126" s="4" t="s">
        <v>16</v>
      </c>
      <c r="B126" s="17">
        <v>7800000</v>
      </c>
      <c r="C126" s="18">
        <v>78000</v>
      </c>
      <c r="D126" s="19" t="s">
        <v>59</v>
      </c>
      <c r="E126" s="18"/>
      <c r="F126" s="19"/>
      <c r="G126" s="19"/>
      <c r="H126" s="85">
        <f>SUM(H127:H138)</f>
        <v>11257.8</v>
      </c>
      <c r="I126" s="85">
        <f>SUM(I127:I138)</f>
        <v>13557.600000000002</v>
      </c>
      <c r="J126" s="85">
        <f>SUM(J127:J138)</f>
        <v>12900.400000000001</v>
      </c>
      <c r="K126" s="41"/>
    </row>
    <row r="127" spans="1:11" ht="15" customHeight="1" x14ac:dyDescent="0.25">
      <c r="A127" s="135" t="s">
        <v>17</v>
      </c>
      <c r="B127" s="21">
        <v>7899920</v>
      </c>
      <c r="C127" s="22">
        <v>78001</v>
      </c>
      <c r="D127" s="22">
        <v>99200</v>
      </c>
      <c r="E127" s="22">
        <v>600</v>
      </c>
      <c r="F127" s="23" t="s">
        <v>44</v>
      </c>
      <c r="G127" s="23" t="s">
        <v>33</v>
      </c>
      <c r="H127" s="68">
        <v>1026.3</v>
      </c>
      <c r="I127" s="88">
        <f>787.7+293.5-6-10.4</f>
        <v>1064.8</v>
      </c>
      <c r="J127" s="88">
        <f>787.7+293.5-6-10.4</f>
        <v>1064.8</v>
      </c>
      <c r="K127" s="44">
        <f t="shared" ref="K127" si="8">K129+K130+K134+K135+K137</f>
        <v>9004.8000000000011</v>
      </c>
    </row>
    <row r="128" spans="1:11" ht="15" customHeight="1" x14ac:dyDescent="0.25">
      <c r="A128" s="136"/>
      <c r="B128" s="21"/>
      <c r="C128" s="22">
        <v>78001</v>
      </c>
      <c r="D128" s="22">
        <v>51440</v>
      </c>
      <c r="E128" s="71">
        <v>600</v>
      </c>
      <c r="F128" s="72" t="s">
        <v>44</v>
      </c>
      <c r="G128" s="72" t="s">
        <v>33</v>
      </c>
      <c r="H128" s="58">
        <f>2-0.3</f>
        <v>1.7</v>
      </c>
      <c r="I128" s="68">
        <v>0</v>
      </c>
      <c r="J128" s="88">
        <v>0</v>
      </c>
      <c r="K128" s="44"/>
    </row>
    <row r="129" spans="1:11" ht="15" customHeight="1" x14ac:dyDescent="0.25">
      <c r="A129" s="137" t="s">
        <v>102</v>
      </c>
      <c r="B129" s="21">
        <v>7890059</v>
      </c>
      <c r="C129" s="22">
        <v>78002</v>
      </c>
      <c r="D129" s="23" t="s">
        <v>71</v>
      </c>
      <c r="E129" s="22">
        <v>100</v>
      </c>
      <c r="F129" s="23" t="s">
        <v>43</v>
      </c>
      <c r="G129" s="23" t="s">
        <v>41</v>
      </c>
      <c r="H129" s="73">
        <v>0</v>
      </c>
      <c r="I129" s="88">
        <f>913.5-14.8-17.2</f>
        <v>881.5</v>
      </c>
      <c r="J129" s="88">
        <f>913.5-14.8-17.2</f>
        <v>881.5</v>
      </c>
      <c r="K129" s="41">
        <v>4559.1000000000004</v>
      </c>
    </row>
    <row r="130" spans="1:11" x14ac:dyDescent="0.25">
      <c r="A130" s="142"/>
      <c r="B130" s="21"/>
      <c r="C130" s="22">
        <v>78002</v>
      </c>
      <c r="D130" s="23" t="s">
        <v>71</v>
      </c>
      <c r="E130" s="22">
        <v>200</v>
      </c>
      <c r="F130" s="23" t="s">
        <v>43</v>
      </c>
      <c r="G130" s="23" t="s">
        <v>41</v>
      </c>
      <c r="H130" s="73">
        <v>0</v>
      </c>
      <c r="I130" s="73">
        <v>375.2</v>
      </c>
      <c r="J130" s="73">
        <v>317.60000000000002</v>
      </c>
      <c r="K130" s="41">
        <v>4008.3</v>
      </c>
    </row>
    <row r="131" spans="1:11" ht="60" x14ac:dyDescent="0.25">
      <c r="A131" s="2" t="s">
        <v>133</v>
      </c>
      <c r="B131" s="12">
        <v>7890059</v>
      </c>
      <c r="C131" s="22">
        <v>78002</v>
      </c>
      <c r="D131" s="23" t="s">
        <v>72</v>
      </c>
      <c r="E131" s="71">
        <v>600</v>
      </c>
      <c r="F131" s="72" t="s">
        <v>43</v>
      </c>
      <c r="G131" s="72" t="s">
        <v>41</v>
      </c>
      <c r="H131" s="58">
        <v>1065.9000000000001</v>
      </c>
      <c r="I131" s="58">
        <v>0</v>
      </c>
      <c r="J131" s="73">
        <v>0</v>
      </c>
      <c r="K131" s="41"/>
    </row>
    <row r="132" spans="1:11" ht="15" customHeight="1" x14ac:dyDescent="0.25">
      <c r="A132" s="7" t="s">
        <v>18</v>
      </c>
      <c r="B132" s="21">
        <v>7890059</v>
      </c>
      <c r="C132" s="22">
        <v>78003</v>
      </c>
      <c r="D132" s="23" t="s">
        <v>72</v>
      </c>
      <c r="E132" s="22">
        <v>600</v>
      </c>
      <c r="F132" s="23" t="s">
        <v>44</v>
      </c>
      <c r="G132" s="23" t="s">
        <v>33</v>
      </c>
      <c r="H132" s="68">
        <v>6833.6</v>
      </c>
      <c r="I132" s="88">
        <f>6620.1-240.2-205.8</f>
        <v>6174.1</v>
      </c>
      <c r="J132" s="88">
        <f>6620.1-240.2-205.8</f>
        <v>6174.1</v>
      </c>
      <c r="K132" s="41"/>
    </row>
    <row r="133" spans="1:11" x14ac:dyDescent="0.25">
      <c r="A133" s="137" t="s">
        <v>77</v>
      </c>
      <c r="B133" s="21">
        <v>7899921</v>
      </c>
      <c r="C133" s="22">
        <v>78004</v>
      </c>
      <c r="D133" s="22">
        <v>99210</v>
      </c>
      <c r="E133" s="22">
        <v>200</v>
      </c>
      <c r="F133" s="23" t="s">
        <v>44</v>
      </c>
      <c r="G133" s="23" t="s">
        <v>33</v>
      </c>
      <c r="H133" s="79">
        <v>204.1</v>
      </c>
      <c r="I133" s="73">
        <f>200+50</f>
        <v>250</v>
      </c>
      <c r="J133" s="73">
        <v>250</v>
      </c>
      <c r="K133" s="41"/>
    </row>
    <row r="134" spans="1:11" s="56" customFormat="1" x14ac:dyDescent="0.25">
      <c r="A134" s="138"/>
      <c r="B134" s="21">
        <v>7899922</v>
      </c>
      <c r="C134" s="22">
        <v>78004</v>
      </c>
      <c r="D134" s="22">
        <v>99220</v>
      </c>
      <c r="E134" s="22">
        <v>600</v>
      </c>
      <c r="F134" s="23" t="s">
        <v>44</v>
      </c>
      <c r="G134" s="23" t="s">
        <v>33</v>
      </c>
      <c r="H134" s="79">
        <v>1856.9</v>
      </c>
      <c r="I134" s="88">
        <f>502.9+1354+246.4-122.8</f>
        <v>1980.5000000000002</v>
      </c>
      <c r="J134" s="88">
        <f>502.9+1354+246.4-122.8</f>
        <v>1980.5000000000002</v>
      </c>
      <c r="K134" s="41">
        <v>45.9</v>
      </c>
    </row>
    <row r="135" spans="1:11" s="56" customFormat="1" ht="30" x14ac:dyDescent="0.25">
      <c r="A135" s="7" t="s">
        <v>144</v>
      </c>
      <c r="B135" s="21"/>
      <c r="C135" s="22">
        <v>78005</v>
      </c>
      <c r="D135" s="22">
        <v>69100</v>
      </c>
      <c r="E135" s="22">
        <v>600</v>
      </c>
      <c r="F135" s="52" t="s">
        <v>44</v>
      </c>
      <c r="G135" s="52" t="s">
        <v>33</v>
      </c>
      <c r="H135" s="101">
        <v>199.3</v>
      </c>
      <c r="I135" s="73">
        <v>599.6</v>
      </c>
      <c r="J135" s="73">
        <v>0</v>
      </c>
      <c r="K135" s="41">
        <v>0.6</v>
      </c>
    </row>
    <row r="136" spans="1:11" s="105" customFormat="1" ht="30" x14ac:dyDescent="0.25">
      <c r="A136" s="7" t="s">
        <v>134</v>
      </c>
      <c r="B136" s="21"/>
      <c r="C136" s="22">
        <v>78006</v>
      </c>
      <c r="D136" s="22">
        <v>69100</v>
      </c>
      <c r="E136" s="22">
        <v>600</v>
      </c>
      <c r="F136" s="23" t="s">
        <v>44</v>
      </c>
      <c r="G136" s="23" t="s">
        <v>33</v>
      </c>
      <c r="H136" s="41">
        <v>70</v>
      </c>
      <c r="I136" s="101">
        <v>0</v>
      </c>
      <c r="J136" s="73">
        <v>0</v>
      </c>
      <c r="K136" s="41"/>
    </row>
    <row r="137" spans="1:11" s="3" customFormat="1" ht="15" customHeight="1" x14ac:dyDescent="0.25">
      <c r="A137" s="10" t="s">
        <v>119</v>
      </c>
      <c r="B137" s="21"/>
      <c r="C137" s="51">
        <v>78007</v>
      </c>
      <c r="D137" s="25" t="s">
        <v>120</v>
      </c>
      <c r="E137" s="22">
        <v>600</v>
      </c>
      <c r="F137" s="52" t="s">
        <v>44</v>
      </c>
      <c r="G137" s="52" t="s">
        <v>33</v>
      </c>
      <c r="H137" s="106">
        <v>0</v>
      </c>
      <c r="I137" s="73">
        <f>2+36.6</f>
        <v>38.6</v>
      </c>
      <c r="J137" s="73">
        <f>2+36.6</f>
        <v>38.6</v>
      </c>
      <c r="K137" s="41">
        <v>390.9</v>
      </c>
    </row>
    <row r="138" spans="1:11" ht="15" customHeight="1" x14ac:dyDescent="0.25">
      <c r="A138" s="10" t="s">
        <v>121</v>
      </c>
      <c r="B138" s="21"/>
      <c r="C138" s="51">
        <v>78007</v>
      </c>
      <c r="D138" s="25">
        <v>71800</v>
      </c>
      <c r="E138" s="22">
        <v>600</v>
      </c>
      <c r="F138" s="52" t="s">
        <v>44</v>
      </c>
      <c r="G138" s="52" t="s">
        <v>33</v>
      </c>
      <c r="H138" s="106">
        <v>0</v>
      </c>
      <c r="I138" s="73">
        <f>2000+193.3</f>
        <v>2193.3000000000002</v>
      </c>
      <c r="J138" s="73">
        <f>2000+193.3</f>
        <v>2193.3000000000002</v>
      </c>
      <c r="K138" s="41">
        <v>1089.8</v>
      </c>
    </row>
    <row r="139" spans="1:11" ht="30" customHeight="1" x14ac:dyDescent="0.25">
      <c r="A139" s="4" t="s">
        <v>23</v>
      </c>
      <c r="B139" s="17">
        <v>7900000</v>
      </c>
      <c r="C139" s="18">
        <v>79000</v>
      </c>
      <c r="D139" s="19" t="s">
        <v>59</v>
      </c>
      <c r="E139" s="18"/>
      <c r="F139" s="19"/>
      <c r="G139" s="19"/>
      <c r="H139" s="85">
        <f>SUM(H140:H149)</f>
        <v>10555.5</v>
      </c>
      <c r="I139" s="85">
        <f>SUM(I140:I149)</f>
        <v>20485.600000000002</v>
      </c>
      <c r="J139" s="85">
        <f>SUM(J140:J149)</f>
        <v>7984.9</v>
      </c>
      <c r="K139" s="58">
        <v>87.1</v>
      </c>
    </row>
    <row r="140" spans="1:11" ht="15" customHeight="1" x14ac:dyDescent="0.25">
      <c r="A140" s="2" t="s">
        <v>99</v>
      </c>
      <c r="B140" s="12">
        <v>7919999</v>
      </c>
      <c r="C140" s="22">
        <v>79001</v>
      </c>
      <c r="D140" s="22">
        <v>99990</v>
      </c>
      <c r="E140" s="22">
        <v>600</v>
      </c>
      <c r="F140" s="23" t="s">
        <v>38</v>
      </c>
      <c r="G140" s="23" t="s">
        <v>38</v>
      </c>
      <c r="H140" s="101">
        <v>279.39999999999998</v>
      </c>
      <c r="I140" s="73">
        <v>280.7</v>
      </c>
      <c r="J140" s="73">
        <v>280.2</v>
      </c>
      <c r="K140" s="58">
        <v>2.7</v>
      </c>
    </row>
    <row r="141" spans="1:11" ht="15" customHeight="1" x14ac:dyDescent="0.25">
      <c r="A141" s="160" t="s">
        <v>135</v>
      </c>
      <c r="B141" s="12">
        <v>7929999</v>
      </c>
      <c r="C141" s="22">
        <v>79002</v>
      </c>
      <c r="D141" s="22">
        <v>99990</v>
      </c>
      <c r="E141" s="22">
        <v>200</v>
      </c>
      <c r="F141" s="23" t="s">
        <v>45</v>
      </c>
      <c r="G141" s="23" t="s">
        <v>41</v>
      </c>
      <c r="H141" s="58">
        <v>3</v>
      </c>
      <c r="I141" s="79">
        <v>0</v>
      </c>
      <c r="J141" s="73">
        <v>0</v>
      </c>
      <c r="K141" s="58"/>
    </row>
    <row r="142" spans="1:11" ht="15" customHeight="1" x14ac:dyDescent="0.25">
      <c r="A142" s="161"/>
      <c r="B142" s="12">
        <v>7929999</v>
      </c>
      <c r="C142" s="22">
        <v>79002</v>
      </c>
      <c r="D142" s="22">
        <v>99990</v>
      </c>
      <c r="E142" s="22">
        <v>600</v>
      </c>
      <c r="F142" s="23" t="s">
        <v>45</v>
      </c>
      <c r="G142" s="23" t="s">
        <v>41</v>
      </c>
      <c r="H142" s="58">
        <v>85</v>
      </c>
      <c r="I142" s="79">
        <v>0</v>
      </c>
      <c r="J142" s="73">
        <v>0</v>
      </c>
      <c r="K142" s="58"/>
    </row>
    <row r="143" spans="1:11" x14ac:dyDescent="0.25">
      <c r="A143" s="63" t="s">
        <v>24</v>
      </c>
      <c r="B143" s="12">
        <v>7999923</v>
      </c>
      <c r="C143" s="22">
        <v>79004</v>
      </c>
      <c r="D143" s="22">
        <v>99230</v>
      </c>
      <c r="E143" s="22">
        <v>400</v>
      </c>
      <c r="F143" s="23" t="s">
        <v>45</v>
      </c>
      <c r="G143" s="23" t="s">
        <v>40</v>
      </c>
      <c r="H143" s="79">
        <v>10037.799999999999</v>
      </c>
      <c r="I143" s="73">
        <f>5679+16000-1663.8</f>
        <v>20015.2</v>
      </c>
      <c r="J143" s="73">
        <v>7521</v>
      </c>
      <c r="K143" s="41">
        <v>73.8</v>
      </c>
    </row>
    <row r="144" spans="1:11" x14ac:dyDescent="0.25">
      <c r="A144" s="2" t="s">
        <v>136</v>
      </c>
      <c r="B144" s="12">
        <v>7999924</v>
      </c>
      <c r="C144" s="22">
        <v>79005</v>
      </c>
      <c r="D144" s="22">
        <v>99240</v>
      </c>
      <c r="E144" s="22">
        <v>100</v>
      </c>
      <c r="F144" s="23" t="s">
        <v>45</v>
      </c>
      <c r="G144" s="23" t="s">
        <v>40</v>
      </c>
      <c r="H144" s="58">
        <v>120.1</v>
      </c>
      <c r="I144" s="79">
        <v>0</v>
      </c>
      <c r="J144" s="73">
        <v>0</v>
      </c>
      <c r="K144" s="41"/>
    </row>
    <row r="145" spans="1:11" ht="15" customHeight="1" x14ac:dyDescent="0.25">
      <c r="A145" s="2" t="s">
        <v>63</v>
      </c>
      <c r="B145" s="12">
        <v>7999925</v>
      </c>
      <c r="C145" s="22">
        <v>79006</v>
      </c>
      <c r="D145" s="22">
        <v>99250</v>
      </c>
      <c r="E145" s="22">
        <v>600</v>
      </c>
      <c r="F145" s="23" t="s">
        <v>39</v>
      </c>
      <c r="G145" s="23" t="s">
        <v>36</v>
      </c>
      <c r="H145" s="101">
        <v>19.7</v>
      </c>
      <c r="I145" s="73">
        <v>19.7</v>
      </c>
      <c r="J145" s="73">
        <v>19.7</v>
      </c>
      <c r="K145" s="41">
        <v>24</v>
      </c>
    </row>
    <row r="146" spans="1:11" ht="15" customHeight="1" x14ac:dyDescent="0.25">
      <c r="A146" s="2" t="s">
        <v>25</v>
      </c>
      <c r="B146" s="12">
        <v>7999926</v>
      </c>
      <c r="C146" s="22">
        <v>79007</v>
      </c>
      <c r="D146" s="22">
        <v>99260</v>
      </c>
      <c r="E146" s="22">
        <v>200</v>
      </c>
      <c r="F146" s="23" t="s">
        <v>38</v>
      </c>
      <c r="G146" s="23" t="s">
        <v>38</v>
      </c>
      <c r="H146" s="79">
        <v>10.5</v>
      </c>
      <c r="I146" s="73">
        <v>10.5</v>
      </c>
      <c r="J146" s="73">
        <v>10.5</v>
      </c>
      <c r="K146" s="20">
        <f t="shared" ref="K146" si="9">SUM(K147:K161)</f>
        <v>9589.4000000000015</v>
      </c>
    </row>
    <row r="147" spans="1:11" ht="15" customHeight="1" x14ac:dyDescent="0.25">
      <c r="A147" s="137" t="s">
        <v>104</v>
      </c>
      <c r="B147" s="21"/>
      <c r="C147" s="22">
        <v>79010</v>
      </c>
      <c r="D147" s="22">
        <v>99310</v>
      </c>
      <c r="E147" s="22">
        <v>600</v>
      </c>
      <c r="F147" s="23" t="s">
        <v>45</v>
      </c>
      <c r="G147" s="23" t="s">
        <v>41</v>
      </c>
      <c r="H147" s="73">
        <v>0</v>
      </c>
      <c r="I147" s="73">
        <v>100</v>
      </c>
      <c r="J147" s="73">
        <v>100</v>
      </c>
      <c r="K147" s="58">
        <v>795.7</v>
      </c>
    </row>
    <row r="148" spans="1:11" ht="15" customHeight="1" x14ac:dyDescent="0.25">
      <c r="A148" s="138"/>
      <c r="B148" s="21"/>
      <c r="C148" s="22">
        <v>79010</v>
      </c>
      <c r="D148" s="22">
        <v>99310</v>
      </c>
      <c r="E148" s="22">
        <v>200</v>
      </c>
      <c r="F148" s="23" t="s">
        <v>45</v>
      </c>
      <c r="G148" s="23" t="s">
        <v>41</v>
      </c>
      <c r="H148" s="73">
        <v>0</v>
      </c>
      <c r="I148" s="73">
        <v>18.5</v>
      </c>
      <c r="J148" s="73">
        <v>18.5</v>
      </c>
      <c r="K148" s="58"/>
    </row>
    <row r="149" spans="1:11" ht="67.5" customHeight="1" x14ac:dyDescent="0.25">
      <c r="A149" s="47" t="s">
        <v>103</v>
      </c>
      <c r="B149" s="21"/>
      <c r="C149" s="22">
        <v>79012</v>
      </c>
      <c r="D149" s="22">
        <v>99310</v>
      </c>
      <c r="E149" s="22">
        <v>200</v>
      </c>
      <c r="F149" s="23" t="s">
        <v>45</v>
      </c>
      <c r="G149" s="23" t="s">
        <v>41</v>
      </c>
      <c r="H149" s="73">
        <v>0</v>
      </c>
      <c r="I149" s="73">
        <v>41</v>
      </c>
      <c r="J149" s="73">
        <v>35</v>
      </c>
      <c r="K149" s="58"/>
    </row>
    <row r="150" spans="1:11" s="3" customFormat="1" ht="15" customHeight="1" x14ac:dyDescent="0.25">
      <c r="A150" s="35" t="s">
        <v>122</v>
      </c>
      <c r="B150" s="36">
        <v>9940880</v>
      </c>
      <c r="C150" s="30">
        <v>99300</v>
      </c>
      <c r="D150" s="57" t="s">
        <v>123</v>
      </c>
      <c r="E150" s="30">
        <v>300</v>
      </c>
      <c r="F150" s="48" t="s">
        <v>39</v>
      </c>
      <c r="G150" s="48" t="s">
        <v>34</v>
      </c>
      <c r="H150" s="96">
        <v>100</v>
      </c>
      <c r="I150" s="100">
        <f>80</f>
        <v>80</v>
      </c>
      <c r="J150" s="100">
        <f>80</f>
        <v>80</v>
      </c>
      <c r="K150" s="58">
        <v>637.1</v>
      </c>
    </row>
    <row r="151" spans="1:11" s="3" customFormat="1" ht="15" customHeight="1" x14ac:dyDescent="0.25">
      <c r="A151" s="107" t="s">
        <v>46</v>
      </c>
      <c r="B151" s="36"/>
      <c r="C151" s="30">
        <v>99300</v>
      </c>
      <c r="D151" s="31" t="s">
        <v>67</v>
      </c>
      <c r="E151" s="30">
        <v>800</v>
      </c>
      <c r="F151" s="31" t="s">
        <v>33</v>
      </c>
      <c r="G151" s="31" t="s">
        <v>37</v>
      </c>
      <c r="H151" s="45">
        <f>135.7+25</f>
        <v>160.69999999999999</v>
      </c>
      <c r="I151" s="45">
        <v>0</v>
      </c>
      <c r="J151" s="100">
        <v>0</v>
      </c>
      <c r="K151" s="58"/>
    </row>
    <row r="152" spans="1:11" ht="60" x14ac:dyDescent="0.25">
      <c r="A152" s="35" t="s">
        <v>124</v>
      </c>
      <c r="B152" s="36"/>
      <c r="C152" s="64">
        <v>99300</v>
      </c>
      <c r="D152" s="65">
        <v>51200</v>
      </c>
      <c r="E152" s="30">
        <v>200</v>
      </c>
      <c r="F152" s="37" t="s">
        <v>33</v>
      </c>
      <c r="G152" s="37" t="s">
        <v>40</v>
      </c>
      <c r="H152" s="91" t="s">
        <v>152</v>
      </c>
      <c r="I152" s="100">
        <v>1.9</v>
      </c>
      <c r="J152" s="100">
        <v>0</v>
      </c>
      <c r="K152" s="41">
        <v>228.8</v>
      </c>
    </row>
    <row r="153" spans="1:11" ht="30" x14ac:dyDescent="0.25">
      <c r="A153" s="38" t="s">
        <v>153</v>
      </c>
      <c r="B153" s="36"/>
      <c r="C153" s="30">
        <v>99300</v>
      </c>
      <c r="D153" s="31" t="s">
        <v>98</v>
      </c>
      <c r="E153" s="30">
        <v>300</v>
      </c>
      <c r="F153" s="31" t="s">
        <v>39</v>
      </c>
      <c r="G153" s="31" t="s">
        <v>34</v>
      </c>
      <c r="H153" s="45">
        <v>7</v>
      </c>
      <c r="I153" s="45">
        <v>0</v>
      </c>
      <c r="J153" s="100">
        <v>0</v>
      </c>
      <c r="K153" s="41"/>
    </row>
    <row r="154" spans="1:11" ht="45" x14ac:dyDescent="0.25">
      <c r="A154" s="35" t="s">
        <v>145</v>
      </c>
      <c r="B154" s="36"/>
      <c r="C154" s="64">
        <v>99300</v>
      </c>
      <c r="D154" s="65">
        <v>99110</v>
      </c>
      <c r="E154" s="30">
        <v>200</v>
      </c>
      <c r="F154" s="48" t="s">
        <v>40</v>
      </c>
      <c r="G154" s="37" t="s">
        <v>40</v>
      </c>
      <c r="H154" s="108">
        <v>0</v>
      </c>
      <c r="I154" s="100">
        <v>35</v>
      </c>
      <c r="J154" s="100">
        <v>35</v>
      </c>
      <c r="K154" s="41">
        <v>0</v>
      </c>
    </row>
    <row r="155" spans="1:11" ht="15" customHeight="1" x14ac:dyDescent="0.25">
      <c r="A155" s="119" t="s">
        <v>146</v>
      </c>
      <c r="B155" s="36"/>
      <c r="C155" s="64">
        <v>99300</v>
      </c>
      <c r="D155" s="65">
        <v>69200</v>
      </c>
      <c r="E155" s="30">
        <v>200</v>
      </c>
      <c r="F155" s="37" t="s">
        <v>33</v>
      </c>
      <c r="G155" s="37" t="s">
        <v>37</v>
      </c>
      <c r="H155" s="108">
        <v>0</v>
      </c>
      <c r="I155" s="100">
        <v>7.5</v>
      </c>
      <c r="J155" s="100">
        <v>0</v>
      </c>
      <c r="K155" s="58">
        <v>4630.6000000000004</v>
      </c>
    </row>
    <row r="156" spans="1:11" ht="15" customHeight="1" x14ac:dyDescent="0.25">
      <c r="A156" s="120"/>
      <c r="B156" s="36"/>
      <c r="C156" s="64">
        <v>99300</v>
      </c>
      <c r="D156" s="65">
        <v>69200</v>
      </c>
      <c r="E156" s="30">
        <v>800</v>
      </c>
      <c r="F156" s="37" t="s">
        <v>33</v>
      </c>
      <c r="G156" s="37" t="s">
        <v>37</v>
      </c>
      <c r="H156" s="108">
        <v>0</v>
      </c>
      <c r="I156" s="100">
        <v>4</v>
      </c>
      <c r="J156" s="100">
        <v>4</v>
      </c>
      <c r="K156" s="41">
        <v>189.9</v>
      </c>
    </row>
    <row r="157" spans="1:11" x14ac:dyDescent="0.25">
      <c r="A157" s="35" t="s">
        <v>116</v>
      </c>
      <c r="B157" s="36">
        <v>9940880</v>
      </c>
      <c r="C157" s="30">
        <v>99300</v>
      </c>
      <c r="D157" s="55" t="s">
        <v>90</v>
      </c>
      <c r="E157" s="30">
        <v>200</v>
      </c>
      <c r="F157" s="48" t="s">
        <v>40</v>
      </c>
      <c r="G157" s="48" t="s">
        <v>34</v>
      </c>
      <c r="H157" s="108">
        <v>0</v>
      </c>
      <c r="I157" s="100">
        <f>2280-4.3</f>
        <v>2275.6999999999998</v>
      </c>
      <c r="J157" s="100">
        <f>2280-4.3</f>
        <v>2275.6999999999998</v>
      </c>
      <c r="K157" s="58">
        <v>1254.3</v>
      </c>
    </row>
    <row r="158" spans="1:11" s="56" customFormat="1" ht="30" x14ac:dyDescent="0.25">
      <c r="A158" s="35" t="s">
        <v>86</v>
      </c>
      <c r="B158" s="36">
        <v>9940880</v>
      </c>
      <c r="C158" s="30">
        <v>99300</v>
      </c>
      <c r="D158" s="31" t="s">
        <v>84</v>
      </c>
      <c r="E158" s="30">
        <v>200</v>
      </c>
      <c r="F158" s="37" t="s">
        <v>35</v>
      </c>
      <c r="G158" s="37" t="s">
        <v>40</v>
      </c>
      <c r="H158" s="108">
        <v>0</v>
      </c>
      <c r="I158" s="100">
        <v>44.6</v>
      </c>
      <c r="J158" s="100">
        <v>0</v>
      </c>
      <c r="K158" s="41">
        <v>0</v>
      </c>
    </row>
    <row r="159" spans="1:11" s="56" customFormat="1" ht="60" x14ac:dyDescent="0.25">
      <c r="A159" s="38" t="s">
        <v>87</v>
      </c>
      <c r="B159" s="36">
        <v>9940880</v>
      </c>
      <c r="C159" s="30">
        <v>99300</v>
      </c>
      <c r="D159" s="31" t="s">
        <v>85</v>
      </c>
      <c r="E159" s="30">
        <v>200</v>
      </c>
      <c r="F159" s="37" t="s">
        <v>35</v>
      </c>
      <c r="G159" s="37" t="s">
        <v>40</v>
      </c>
      <c r="H159" s="108">
        <v>0</v>
      </c>
      <c r="I159" s="100">
        <v>0.6</v>
      </c>
      <c r="J159" s="100">
        <v>0</v>
      </c>
      <c r="K159" s="41"/>
    </row>
    <row r="160" spans="1:11" s="56" customFormat="1" x14ac:dyDescent="0.25">
      <c r="A160" s="121" t="s">
        <v>125</v>
      </c>
      <c r="B160" s="36"/>
      <c r="C160" s="30">
        <v>99300</v>
      </c>
      <c r="D160" s="31" t="s">
        <v>80</v>
      </c>
      <c r="E160" s="30">
        <v>200</v>
      </c>
      <c r="F160" s="48" t="s">
        <v>33</v>
      </c>
      <c r="G160" s="48" t="s">
        <v>37</v>
      </c>
      <c r="H160" s="108">
        <v>0</v>
      </c>
      <c r="I160" s="100">
        <f>150+120</f>
        <v>270</v>
      </c>
      <c r="J160" s="100">
        <v>170.1</v>
      </c>
      <c r="K160" s="41">
        <v>0</v>
      </c>
    </row>
    <row r="161" spans="1:11" s="3" customFormat="1" x14ac:dyDescent="0.25">
      <c r="A161" s="122"/>
      <c r="B161" s="36"/>
      <c r="C161" s="30">
        <v>99300</v>
      </c>
      <c r="D161" s="31" t="s">
        <v>80</v>
      </c>
      <c r="E161" s="30">
        <v>600</v>
      </c>
      <c r="F161" s="31" t="s">
        <v>38</v>
      </c>
      <c r="G161" s="31" t="s">
        <v>33</v>
      </c>
      <c r="H161" s="108">
        <v>0</v>
      </c>
      <c r="I161" s="100">
        <v>70</v>
      </c>
      <c r="J161" s="100">
        <v>70</v>
      </c>
      <c r="K161" s="41">
        <v>1853</v>
      </c>
    </row>
    <row r="162" spans="1:11" s="3" customFormat="1" x14ac:dyDescent="0.25">
      <c r="A162" s="123"/>
      <c r="B162" s="36"/>
      <c r="C162" s="30">
        <v>99300</v>
      </c>
      <c r="D162" s="31" t="s">
        <v>80</v>
      </c>
      <c r="E162" s="30">
        <v>600</v>
      </c>
      <c r="F162" s="31" t="s">
        <v>38</v>
      </c>
      <c r="G162" s="31" t="s">
        <v>41</v>
      </c>
      <c r="H162" s="108">
        <v>0</v>
      </c>
      <c r="I162" s="100">
        <v>62</v>
      </c>
      <c r="J162" s="100">
        <v>62</v>
      </c>
      <c r="K162" s="20">
        <f>SUM(K163:K167)</f>
        <v>280.2</v>
      </c>
    </row>
    <row r="163" spans="1:11" s="3" customFormat="1" ht="15" customHeight="1" x14ac:dyDescent="0.25">
      <c r="A163" s="38" t="s">
        <v>147</v>
      </c>
      <c r="B163" s="36"/>
      <c r="C163" s="30">
        <v>99300</v>
      </c>
      <c r="D163" s="31" t="s">
        <v>148</v>
      </c>
      <c r="E163" s="30">
        <v>800</v>
      </c>
      <c r="F163" s="48" t="s">
        <v>40</v>
      </c>
      <c r="G163" s="48" t="s">
        <v>34</v>
      </c>
      <c r="H163" s="108">
        <v>0</v>
      </c>
      <c r="I163" s="100">
        <v>150</v>
      </c>
      <c r="J163" s="100">
        <v>150</v>
      </c>
      <c r="K163" s="41">
        <v>280.2</v>
      </c>
    </row>
    <row r="164" spans="1:11" s="3" customFormat="1" ht="15" customHeight="1" x14ac:dyDescent="0.25">
      <c r="A164" s="38" t="s">
        <v>154</v>
      </c>
      <c r="B164" s="36"/>
      <c r="C164" s="30">
        <v>99300</v>
      </c>
      <c r="D164" s="31" t="s">
        <v>80</v>
      </c>
      <c r="E164" s="30">
        <v>200</v>
      </c>
      <c r="F164" s="31" t="s">
        <v>40</v>
      </c>
      <c r="G164" s="31" t="s">
        <v>33</v>
      </c>
      <c r="H164" s="45">
        <v>552.20000000000005</v>
      </c>
      <c r="I164" s="45">
        <v>0</v>
      </c>
      <c r="J164" s="100">
        <v>0</v>
      </c>
      <c r="K164" s="41"/>
    </row>
    <row r="165" spans="1:11" s="3" customFormat="1" ht="15" customHeight="1" x14ac:dyDescent="0.25">
      <c r="A165" s="35" t="s">
        <v>155</v>
      </c>
      <c r="B165" s="36"/>
      <c r="C165" s="30">
        <v>99300</v>
      </c>
      <c r="D165" s="31" t="s">
        <v>156</v>
      </c>
      <c r="E165" s="30">
        <v>200</v>
      </c>
      <c r="F165" s="31" t="s">
        <v>33</v>
      </c>
      <c r="G165" s="31" t="s">
        <v>37</v>
      </c>
      <c r="H165" s="45">
        <v>90</v>
      </c>
      <c r="I165" s="45">
        <v>0</v>
      </c>
      <c r="J165" s="100">
        <v>0</v>
      </c>
      <c r="K165" s="41"/>
    </row>
    <row r="166" spans="1:11" s="3" customFormat="1" ht="21.75" customHeight="1" x14ac:dyDescent="0.25">
      <c r="A166" s="38" t="s">
        <v>57</v>
      </c>
      <c r="B166" s="36">
        <v>9940880</v>
      </c>
      <c r="C166" s="30">
        <v>99400</v>
      </c>
      <c r="D166" s="31" t="s">
        <v>73</v>
      </c>
      <c r="E166" s="30">
        <v>800</v>
      </c>
      <c r="F166" s="31" t="s">
        <v>33</v>
      </c>
      <c r="G166" s="31" t="s">
        <v>45</v>
      </c>
      <c r="H166" s="100">
        <v>0</v>
      </c>
      <c r="I166" s="100">
        <f>100-20-70+20</f>
        <v>30</v>
      </c>
      <c r="J166" s="100">
        <v>0</v>
      </c>
      <c r="K166" s="41"/>
    </row>
    <row r="167" spans="1:11" s="3" customFormat="1" ht="21.75" customHeight="1" x14ac:dyDescent="0.25">
      <c r="A167" s="4" t="s">
        <v>31</v>
      </c>
      <c r="B167" s="17">
        <v>9500971</v>
      </c>
      <c r="C167" s="30">
        <v>95000</v>
      </c>
      <c r="D167" s="31" t="s">
        <v>64</v>
      </c>
      <c r="E167" s="18">
        <v>700</v>
      </c>
      <c r="F167" s="19" t="s">
        <v>37</v>
      </c>
      <c r="G167" s="19" t="s">
        <v>33</v>
      </c>
      <c r="H167" s="85">
        <v>7</v>
      </c>
      <c r="I167" s="100">
        <v>7</v>
      </c>
      <c r="J167" s="100">
        <v>7</v>
      </c>
      <c r="K167" s="41"/>
    </row>
  </sheetData>
  <autoFilter ref="A5:K5"/>
  <mergeCells count="41">
    <mergeCell ref="A147:A148"/>
    <mergeCell ref="A141:A142"/>
    <mergeCell ref="A129:A130"/>
    <mergeCell ref="A95:A97"/>
    <mergeCell ref="A2:J2"/>
    <mergeCell ref="B4:B5"/>
    <mergeCell ref="C4:D4"/>
    <mergeCell ref="C3:D3"/>
    <mergeCell ref="G4:G5"/>
    <mergeCell ref="E4:E5"/>
    <mergeCell ref="I4:I5"/>
    <mergeCell ref="A4:A5"/>
    <mergeCell ref="F4:F5"/>
    <mergeCell ref="A85:A89"/>
    <mergeCell ref="A100:A102"/>
    <mergeCell ref="J4:J5"/>
    <mergeCell ref="A8:A21"/>
    <mergeCell ref="A23:A26"/>
    <mergeCell ref="A31:A34"/>
    <mergeCell ref="A35:A38"/>
    <mergeCell ref="A39:A40"/>
    <mergeCell ref="A41:A44"/>
    <mergeCell ref="A45:A46"/>
    <mergeCell ref="A53:A55"/>
    <mergeCell ref="A63:A64"/>
    <mergeCell ref="A155:A156"/>
    <mergeCell ref="A160:A162"/>
    <mergeCell ref="H4:H5"/>
    <mergeCell ref="A56:A57"/>
    <mergeCell ref="A60:A62"/>
    <mergeCell ref="A72:A74"/>
    <mergeCell ref="A114:A115"/>
    <mergeCell ref="A127:A128"/>
    <mergeCell ref="A104:A105"/>
    <mergeCell ref="A106:A109"/>
    <mergeCell ref="A116:A117"/>
    <mergeCell ref="A121:A123"/>
    <mergeCell ref="A133:A134"/>
    <mergeCell ref="A70:A71"/>
    <mergeCell ref="A75:A76"/>
    <mergeCell ref="A77:A79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79" fitToHeight="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2018-02-12T09:10:36Z</cp:lastPrinted>
  <dcterms:created xsi:type="dcterms:W3CDTF">2014-11-10T14:48:23Z</dcterms:created>
  <dcterms:modified xsi:type="dcterms:W3CDTF">2018-02-12T10:13:24Z</dcterms:modified>
</cp:coreProperties>
</file>